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codeName="ThisWorkbook" hidePivotFieldList="1" defaultThemeVersion="124226"/>
  <mc:AlternateContent xmlns:mc="http://schemas.openxmlformats.org/markup-compatibility/2006">
    <mc:Choice Requires="x15">
      <x15ac:absPath xmlns:x15ac="http://schemas.microsoft.com/office/spreadsheetml/2010/11/ac" url="Z:\PROJETS\FONDS_CHALEUR\Méthode FC\Méthode FC 2025\Biomasse\"/>
    </mc:Choice>
  </mc:AlternateContent>
  <xr:revisionPtr revIDLastSave="0" documentId="13_ncr:1_{F515907D-5DFF-4708-9D92-B4BD402C2610}" xr6:coauthVersionLast="47" xr6:coauthVersionMax="47" xr10:uidLastSave="{00000000-0000-0000-0000-000000000000}"/>
  <bookViews>
    <workbookView xWindow="28680" yWindow="-120" windowWidth="38640" windowHeight="21120" activeTab="8" xr2:uid="{00000000-000D-0000-FFFF-FFFF00000000}"/>
  </bookViews>
  <sheets>
    <sheet name="Plan d'appro" sheetId="1" r:id="rId1"/>
    <sheet name="Fournisseurs" sheetId="13" r:id="rId2"/>
    <sheet name="Résultats-synthèse" sheetId="12" state="hidden" r:id="rId3"/>
    <sheet name="Engagement Fournisseur" sheetId="5" r:id="rId4"/>
    <sheet name="Déclaration REDII" sheetId="14" r:id="rId5"/>
    <sheet name="Graphique" sheetId="18" r:id="rId6"/>
    <sheet name="Nature combustibles" sheetId="11" r:id="rId7"/>
    <sheet name="Données REDII" sheetId="10" r:id="rId8"/>
    <sheet name="Taux certification régional" sheetId="3" r:id="rId9"/>
    <sheet name="Données appro projet" sheetId="20" r:id="rId10"/>
  </sheets>
  <externalReferences>
    <externalReference r:id="rId11"/>
    <externalReference r:id="rId12"/>
  </externalReferences>
  <definedNames>
    <definedName name="choix1">OFFSET('Données REDII'!#REF!,,,,COUNTA('Données REDII'!#REF!))</definedName>
    <definedName name="choix2">'Données REDII'!$A:$A</definedName>
    <definedName name="duree">'[1]paramètres entrée'!$H$4:$H$25</definedName>
    <definedName name="nature_combustible">[2]Feuil5!$B$1:$B$10</definedName>
    <definedName name="region_origine">[2]Feuil5!$A$1:$A$25</definedName>
    <definedName name="reponse">'[1]paramètres entrée'!$E$4:$E$6</definedName>
  </definedNames>
  <calcPr calcId="191029"/>
  <pivotCaches>
    <pivotCache cacheId="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 i="1" l="1"/>
  <c r="L72" i="1"/>
  <c r="L70" i="1" l="1"/>
  <c r="L71" i="1"/>
  <c r="T20" i="13" l="1"/>
  <c r="T21" i="13"/>
  <c r="T22" i="13"/>
  <c r="T23" i="13"/>
  <c r="T24" i="13"/>
  <c r="T25" i="13"/>
  <c r="T26" i="13"/>
  <c r="T27" i="13"/>
  <c r="T28" i="13"/>
  <c r="T29" i="13"/>
  <c r="T30" i="13"/>
  <c r="T31" i="13"/>
  <c r="T32" i="13"/>
  <c r="T33" i="13"/>
  <c r="T34" i="13"/>
  <c r="T35" i="13"/>
  <c r="S20" i="13"/>
  <c r="U20" i="13" s="1"/>
  <c r="S21" i="13"/>
  <c r="U21" i="13" s="1"/>
  <c r="S22" i="13"/>
  <c r="U22" i="13" s="1"/>
  <c r="S23" i="13"/>
  <c r="U23" i="13" s="1"/>
  <c r="S24" i="13"/>
  <c r="U24" i="13" s="1"/>
  <c r="S25" i="13"/>
  <c r="U25" i="13" s="1"/>
  <c r="S26" i="13"/>
  <c r="U26" i="13" s="1"/>
  <c r="S27" i="13"/>
  <c r="U27" i="13" s="1"/>
  <c r="S28" i="13"/>
  <c r="U28" i="13" s="1"/>
  <c r="S29" i="13"/>
  <c r="U29" i="13" s="1"/>
  <c r="S30" i="13"/>
  <c r="U30" i="13" s="1"/>
  <c r="S31" i="13"/>
  <c r="U31" i="13" s="1"/>
  <c r="S32" i="13"/>
  <c r="U32" i="13" s="1"/>
  <c r="S33" i="13"/>
  <c r="U33" i="13" s="1"/>
  <c r="S34" i="13"/>
  <c r="U34" i="13" s="1"/>
  <c r="S35" i="13"/>
  <c r="U35" i="13" s="1"/>
  <c r="H12" i="13"/>
  <c r="E17" i="13"/>
  <c r="E18" i="13"/>
  <c r="S18" i="13" s="1"/>
  <c r="E19" i="13"/>
  <c r="T19" i="13" s="1"/>
  <c r="E20" i="13"/>
  <c r="E21" i="13"/>
  <c r="E22" i="13"/>
  <c r="E23" i="13"/>
  <c r="E24" i="13"/>
  <c r="E25" i="13"/>
  <c r="E26" i="13"/>
  <c r="E27" i="13"/>
  <c r="E28" i="13"/>
  <c r="E29" i="13"/>
  <c r="E30" i="13"/>
  <c r="E31" i="13"/>
  <c r="E32" i="13"/>
  <c r="E33" i="13"/>
  <c r="E34" i="13"/>
  <c r="E35" i="13"/>
  <c r="O18" i="13"/>
  <c r="O19" i="13"/>
  <c r="O20" i="13"/>
  <c r="O21" i="13"/>
  <c r="O22" i="13"/>
  <c r="O23" i="13"/>
  <c r="O24" i="13"/>
  <c r="O25" i="13"/>
  <c r="O26" i="13"/>
  <c r="O27" i="13"/>
  <c r="O28" i="13"/>
  <c r="O29" i="13"/>
  <c r="O30" i="13"/>
  <c r="O31" i="13"/>
  <c r="O32" i="13"/>
  <c r="O33" i="13"/>
  <c r="O34" i="13"/>
  <c r="O35" i="13"/>
  <c r="O17" i="13"/>
  <c r="N80" i="1"/>
  <c r="N81" i="1"/>
  <c r="N82" i="1"/>
  <c r="N83" i="1"/>
  <c r="N84" i="1"/>
  <c r="N85" i="1"/>
  <c r="N86" i="1"/>
  <c r="N87" i="1"/>
  <c r="N79" i="1"/>
  <c r="N51" i="1"/>
  <c r="N52" i="1"/>
  <c r="N53" i="1"/>
  <c r="N54" i="1"/>
  <c r="N55" i="1"/>
  <c r="N56" i="1"/>
  <c r="N57" i="1"/>
  <c r="N58" i="1"/>
  <c r="N59" i="1"/>
  <c r="N60" i="1"/>
  <c r="N61" i="1"/>
  <c r="N62" i="1"/>
  <c r="N63" i="1"/>
  <c r="N64" i="1"/>
  <c r="N65" i="1"/>
  <c r="N66" i="1"/>
  <c r="N67" i="1"/>
  <c r="N68" i="1"/>
  <c r="N50" i="1"/>
  <c r="M80" i="1"/>
  <c r="M81" i="1"/>
  <c r="M82" i="1"/>
  <c r="M83" i="1"/>
  <c r="M84" i="1"/>
  <c r="M85" i="1"/>
  <c r="M86" i="1"/>
  <c r="M87" i="1"/>
  <c r="M79" i="1"/>
  <c r="M51" i="1"/>
  <c r="M52" i="1"/>
  <c r="M53" i="1"/>
  <c r="M54" i="1"/>
  <c r="M55" i="1"/>
  <c r="M56" i="1"/>
  <c r="M57" i="1"/>
  <c r="M58" i="1"/>
  <c r="M59" i="1"/>
  <c r="M60" i="1"/>
  <c r="M61" i="1"/>
  <c r="M62" i="1"/>
  <c r="M63" i="1"/>
  <c r="M64" i="1"/>
  <c r="M65" i="1"/>
  <c r="M66" i="1"/>
  <c r="M67" i="1"/>
  <c r="M68" i="1"/>
  <c r="M50" i="1"/>
  <c r="Q2" i="20" s="1"/>
  <c r="S19" i="13" l="1"/>
  <c r="U19" i="13" s="1"/>
  <c r="T18" i="13"/>
  <c r="U18" i="13" s="1"/>
  <c r="U2" i="20" l="1"/>
  <c r="U3" i="20" s="1"/>
  <c r="U4" i="20" s="1"/>
  <c r="U5" i="20" s="1"/>
  <c r="U6" i="20" s="1"/>
  <c r="U7" i="20" s="1"/>
  <c r="U8" i="20" s="1"/>
  <c r="U9" i="20" s="1"/>
  <c r="U10" i="20" s="1"/>
  <c r="U11" i="20" s="1"/>
  <c r="U12" i="20" s="1"/>
  <c r="U13" i="20" s="1"/>
  <c r="U14" i="20" s="1"/>
  <c r="U15" i="20" s="1"/>
  <c r="U16" i="20" s="1"/>
  <c r="U17" i="20" s="1"/>
  <c r="U18" i="20" s="1"/>
  <c r="U19" i="20" s="1"/>
  <c r="U20" i="20" s="1"/>
  <c r="T2" i="20"/>
  <c r="T3" i="20" s="1"/>
  <c r="T4" i="20" s="1"/>
  <c r="T5" i="20" s="1"/>
  <c r="T6" i="20" s="1"/>
  <c r="T7" i="20" s="1"/>
  <c r="T8" i="20" s="1"/>
  <c r="T9" i="20" s="1"/>
  <c r="T10" i="20" s="1"/>
  <c r="T11" i="20" s="1"/>
  <c r="T12" i="20" s="1"/>
  <c r="T13" i="20" s="1"/>
  <c r="T14" i="20" s="1"/>
  <c r="T15" i="20" s="1"/>
  <c r="T16" i="20" s="1"/>
  <c r="T17" i="20" s="1"/>
  <c r="T18" i="20" s="1"/>
  <c r="T19" i="20" s="1"/>
  <c r="T20" i="20" s="1"/>
  <c r="P3" i="20" l="1"/>
  <c r="P4" i="20"/>
  <c r="P5" i="20"/>
  <c r="P6" i="20"/>
  <c r="P7" i="20"/>
  <c r="P8" i="20"/>
  <c r="P9" i="20"/>
  <c r="P10" i="20"/>
  <c r="P11" i="20"/>
  <c r="P12" i="20"/>
  <c r="P13" i="20"/>
  <c r="P14" i="20"/>
  <c r="P15" i="20"/>
  <c r="P16" i="20"/>
  <c r="P17" i="20"/>
  <c r="P18" i="20"/>
  <c r="P19" i="20"/>
  <c r="P20" i="20"/>
  <c r="P2" i="20"/>
  <c r="F2" i="20"/>
  <c r="L2" i="20"/>
  <c r="N3" i="20" l="1"/>
  <c r="O3" i="20" s="1"/>
  <c r="N4" i="20"/>
  <c r="O4" i="20" s="1"/>
  <c r="N5" i="20"/>
  <c r="O5" i="20" s="1"/>
  <c r="N6" i="20"/>
  <c r="O6" i="20" s="1"/>
  <c r="N7" i="20"/>
  <c r="O7" i="20" s="1"/>
  <c r="N8" i="20"/>
  <c r="O8" i="20" s="1"/>
  <c r="N9" i="20"/>
  <c r="O9" i="20" s="1"/>
  <c r="N10" i="20"/>
  <c r="O10" i="20" s="1"/>
  <c r="N11" i="20"/>
  <c r="O11" i="20" s="1"/>
  <c r="N12" i="20"/>
  <c r="O12" i="20" s="1"/>
  <c r="N13" i="20"/>
  <c r="O13" i="20" s="1"/>
  <c r="N14" i="20"/>
  <c r="O14" i="20" s="1"/>
  <c r="N15" i="20"/>
  <c r="O15" i="20" s="1"/>
  <c r="N16" i="20"/>
  <c r="O16" i="20" s="1"/>
  <c r="N17" i="20"/>
  <c r="O17" i="20" s="1"/>
  <c r="N18" i="20"/>
  <c r="O18" i="20" s="1"/>
  <c r="N19" i="20"/>
  <c r="O19" i="20" s="1"/>
  <c r="N20" i="20"/>
  <c r="O20" i="20" s="1"/>
  <c r="N2" i="20"/>
  <c r="L3" i="20"/>
  <c r="L4" i="20"/>
  <c r="L5" i="20"/>
  <c r="L6" i="20"/>
  <c r="L7" i="20"/>
  <c r="L8" i="20"/>
  <c r="L9" i="20"/>
  <c r="L10" i="20"/>
  <c r="L11" i="20"/>
  <c r="L12" i="20"/>
  <c r="L13" i="20"/>
  <c r="L14" i="20"/>
  <c r="L15" i="20"/>
  <c r="L16" i="20"/>
  <c r="L17" i="20"/>
  <c r="L18" i="20"/>
  <c r="L19" i="20"/>
  <c r="L20" i="20"/>
  <c r="K3" i="20"/>
  <c r="K4" i="20"/>
  <c r="K5" i="20"/>
  <c r="K6" i="20"/>
  <c r="K7" i="20"/>
  <c r="K8" i="20"/>
  <c r="K9" i="20"/>
  <c r="K10" i="20"/>
  <c r="K11" i="20"/>
  <c r="K12" i="20"/>
  <c r="K13" i="20"/>
  <c r="K14" i="20"/>
  <c r="K15" i="20"/>
  <c r="K16" i="20"/>
  <c r="K17" i="20"/>
  <c r="K18" i="20"/>
  <c r="K19" i="20"/>
  <c r="K20" i="20"/>
  <c r="K2" i="20"/>
  <c r="I2" i="20"/>
  <c r="H3" i="20"/>
  <c r="H4" i="20"/>
  <c r="H5" i="20"/>
  <c r="H6" i="20"/>
  <c r="H7" i="20"/>
  <c r="H8" i="20"/>
  <c r="H9" i="20"/>
  <c r="H10" i="20"/>
  <c r="H11" i="20"/>
  <c r="H12" i="20"/>
  <c r="H13" i="20"/>
  <c r="H14" i="20"/>
  <c r="H15" i="20"/>
  <c r="H16" i="20"/>
  <c r="H17" i="20"/>
  <c r="H18" i="20"/>
  <c r="H19" i="20"/>
  <c r="H20" i="20"/>
  <c r="H2" i="20"/>
  <c r="D2" i="20"/>
  <c r="D3" i="20" s="1"/>
  <c r="D4" i="20" s="1"/>
  <c r="D5" i="20" s="1"/>
  <c r="D6" i="20" s="1"/>
  <c r="D7" i="20" s="1"/>
  <c r="D8" i="20" s="1"/>
  <c r="D9" i="20" s="1"/>
  <c r="D10" i="20" s="1"/>
  <c r="D11" i="20" s="1"/>
  <c r="D12" i="20" s="1"/>
  <c r="D13" i="20" s="1"/>
  <c r="D14" i="20" s="1"/>
  <c r="D15" i="20" s="1"/>
  <c r="D16" i="20" s="1"/>
  <c r="D17" i="20" s="1"/>
  <c r="D18" i="20" s="1"/>
  <c r="D19" i="20" s="1"/>
  <c r="D20" i="20" s="1"/>
  <c r="F3" i="20"/>
  <c r="F4" i="20" s="1"/>
  <c r="F5" i="20" s="1"/>
  <c r="F6" i="20" s="1"/>
  <c r="F7" i="20" s="1"/>
  <c r="F8" i="20" s="1"/>
  <c r="F9" i="20" s="1"/>
  <c r="F10" i="20" s="1"/>
  <c r="F11" i="20" s="1"/>
  <c r="F12" i="20" s="1"/>
  <c r="F13" i="20" s="1"/>
  <c r="F14" i="20" s="1"/>
  <c r="F15" i="20" s="1"/>
  <c r="F16" i="20" s="1"/>
  <c r="F17" i="20" s="1"/>
  <c r="F18" i="20" s="1"/>
  <c r="F19" i="20" s="1"/>
  <c r="F20" i="20" s="1"/>
  <c r="I3" i="20"/>
  <c r="I4" i="20"/>
  <c r="I5" i="20"/>
  <c r="I6" i="20"/>
  <c r="I7" i="20"/>
  <c r="I8" i="20"/>
  <c r="I9" i="20"/>
  <c r="I10" i="20"/>
  <c r="I11" i="20"/>
  <c r="I12" i="20"/>
  <c r="I13" i="20"/>
  <c r="I14" i="20"/>
  <c r="I15" i="20"/>
  <c r="I16" i="20"/>
  <c r="I17" i="20"/>
  <c r="I18" i="20"/>
  <c r="I19" i="20"/>
  <c r="I20" i="20"/>
  <c r="G2" i="20"/>
  <c r="G3" i="20" s="1"/>
  <c r="G4" i="20" s="1"/>
  <c r="G5" i="20" s="1"/>
  <c r="G6" i="20" s="1"/>
  <c r="G7" i="20" s="1"/>
  <c r="G8" i="20" s="1"/>
  <c r="G9" i="20" s="1"/>
  <c r="G10" i="20" s="1"/>
  <c r="G11" i="20" s="1"/>
  <c r="G12" i="20" s="1"/>
  <c r="G13" i="20" s="1"/>
  <c r="G14" i="20" s="1"/>
  <c r="G15" i="20" s="1"/>
  <c r="G16" i="20" s="1"/>
  <c r="G17" i="20" s="1"/>
  <c r="G18" i="20" s="1"/>
  <c r="G19" i="20" s="1"/>
  <c r="G20" i="20" s="1"/>
  <c r="E2" i="20"/>
  <c r="E3" i="20" s="1"/>
  <c r="E4" i="20" s="1"/>
  <c r="E5" i="20" s="1"/>
  <c r="E6" i="20" s="1"/>
  <c r="E7" i="20" s="1"/>
  <c r="E8" i="20" s="1"/>
  <c r="E9" i="20" s="1"/>
  <c r="E10" i="20" s="1"/>
  <c r="E11" i="20" s="1"/>
  <c r="E12" i="20" s="1"/>
  <c r="E13" i="20" s="1"/>
  <c r="E14" i="20" s="1"/>
  <c r="E15" i="20" s="1"/>
  <c r="E16" i="20" s="1"/>
  <c r="E17" i="20" s="1"/>
  <c r="E18" i="20" s="1"/>
  <c r="E19" i="20" s="1"/>
  <c r="E20" i="20" s="1"/>
  <c r="O2" i="20" l="1"/>
  <c r="C5" i="11" l="1"/>
  <c r="Q3" i="20" l="1"/>
  <c r="C9" i="11" l="1"/>
  <c r="C8" i="11"/>
  <c r="C7" i="11"/>
  <c r="C6" i="11"/>
  <c r="C4" i="11"/>
  <c r="C3" i="11"/>
  <c r="C2" i="11"/>
  <c r="H79" i="1"/>
  <c r="J79" i="1" s="1"/>
  <c r="E88" i="1"/>
  <c r="H87" i="1"/>
  <c r="J87" i="1" s="1"/>
  <c r="K87" i="1" s="1"/>
  <c r="H86" i="1"/>
  <c r="J86" i="1" s="1"/>
  <c r="K86" i="1" s="1"/>
  <c r="H85" i="1"/>
  <c r="J85" i="1" s="1"/>
  <c r="K85" i="1" s="1"/>
  <c r="H84" i="1"/>
  <c r="J84" i="1" s="1"/>
  <c r="K84" i="1" s="1"/>
  <c r="H83" i="1"/>
  <c r="J83" i="1" s="1"/>
  <c r="K83" i="1" s="1"/>
  <c r="H82" i="1"/>
  <c r="J82" i="1" s="1"/>
  <c r="K82" i="1" s="1"/>
  <c r="H81" i="1"/>
  <c r="J81" i="1" s="1"/>
  <c r="K81" i="1" s="1"/>
  <c r="H80" i="1"/>
  <c r="J80" i="1" s="1"/>
  <c r="K80" i="1" s="1"/>
  <c r="Q4" i="20"/>
  <c r="Q5" i="20"/>
  <c r="Q6" i="20"/>
  <c r="Q7" i="20"/>
  <c r="Q8" i="20"/>
  <c r="Q9" i="20"/>
  <c r="Q10" i="20"/>
  <c r="Q11" i="20"/>
  <c r="Q12" i="20"/>
  <c r="Q13" i="20"/>
  <c r="Q14" i="20"/>
  <c r="Q15" i="20"/>
  <c r="Q16" i="20"/>
  <c r="Q17" i="20"/>
  <c r="Q18" i="20"/>
  <c r="Q19" i="20"/>
  <c r="Q20" i="20"/>
  <c r="E89" i="1" l="1"/>
  <c r="M69" i="1"/>
  <c r="E70" i="1"/>
  <c r="N69" i="1" s="1"/>
  <c r="M88" i="1"/>
  <c r="J88" i="1"/>
  <c r="K79" i="1"/>
  <c r="K88" i="1" s="1"/>
  <c r="H88" i="1"/>
  <c r="L88" i="1" l="1"/>
  <c r="N88" i="1"/>
  <c r="L69" i="1"/>
  <c r="L111" i="10"/>
  <c r="J146" i="10" s="1"/>
  <c r="C41" i="1"/>
  <c r="F44" i="1"/>
  <c r="C42" i="1"/>
  <c r="O88" i="1" l="1"/>
  <c r="E119" i="10"/>
  <c r="J17" i="13"/>
  <c r="L17" i="13" s="1"/>
  <c r="J18" i="13"/>
  <c r="L18" i="13" s="1"/>
  <c r="M18" i="13" s="1"/>
  <c r="J19" i="13"/>
  <c r="L19" i="13" s="1"/>
  <c r="M19" i="13" s="1"/>
  <c r="J20" i="13"/>
  <c r="L20" i="13" s="1"/>
  <c r="M20" i="13" s="1"/>
  <c r="J21" i="13"/>
  <c r="L21" i="13" s="1"/>
  <c r="M21" i="13" s="1"/>
  <c r="J23" i="13"/>
  <c r="L23" i="13" s="1"/>
  <c r="M23" i="13" s="1"/>
  <c r="J24" i="13"/>
  <c r="L24" i="13" s="1"/>
  <c r="M24" i="13" s="1"/>
  <c r="J25" i="13"/>
  <c r="L25" i="13" s="1"/>
  <c r="M25" i="13" s="1"/>
  <c r="J26" i="13"/>
  <c r="L26" i="13" s="1"/>
  <c r="M26" i="13" s="1"/>
  <c r="J27" i="13"/>
  <c r="L27" i="13"/>
  <c r="M27" i="13" s="1"/>
  <c r="J28" i="13"/>
  <c r="L28" i="13" s="1"/>
  <c r="M28" i="13" s="1"/>
  <c r="J29" i="13"/>
  <c r="L29" i="13"/>
  <c r="M29" i="13" s="1"/>
  <c r="J30" i="13"/>
  <c r="L30" i="13" s="1"/>
  <c r="M30" i="13" s="1"/>
  <c r="J31" i="13"/>
  <c r="L31" i="13" s="1"/>
  <c r="M31" i="13" s="1"/>
  <c r="J32" i="13"/>
  <c r="L32" i="13" s="1"/>
  <c r="M32" i="13" s="1"/>
  <c r="J33" i="13"/>
  <c r="L33" i="13" s="1"/>
  <c r="M33" i="13" s="1"/>
  <c r="J34" i="13"/>
  <c r="L34" i="13" s="1"/>
  <c r="M34" i="13" s="1"/>
  <c r="J35" i="13"/>
  <c r="L35" i="13" s="1"/>
  <c r="M35" i="13" s="1"/>
  <c r="G36" i="13"/>
  <c r="F70" i="10"/>
  <c r="F69" i="10"/>
  <c r="F68" i="10"/>
  <c r="F67" i="10"/>
  <c r="F66" i="10"/>
  <c r="F65" i="10"/>
  <c r="F64" i="10"/>
  <c r="F63" i="10"/>
  <c r="F62" i="10"/>
  <c r="F61" i="10"/>
  <c r="F60" i="10"/>
  <c r="F59" i="10"/>
  <c r="F58" i="10"/>
  <c r="F57" i="10"/>
  <c r="F56" i="10"/>
  <c r="L11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H130" i="10"/>
  <c r="E130" i="10"/>
  <c r="H129" i="10"/>
  <c r="E129" i="10"/>
  <c r="H128" i="10"/>
  <c r="E128" i="10"/>
  <c r="H127" i="10"/>
  <c r="E127" i="10"/>
  <c r="E126" i="10"/>
  <c r="E125" i="10"/>
  <c r="E124" i="10"/>
  <c r="E123" i="10"/>
  <c r="E122" i="10"/>
  <c r="E121" i="10"/>
  <c r="E120" i="10"/>
  <c r="Q36" i="13" l="1"/>
  <c r="P36" i="13"/>
  <c r="J36" i="13"/>
  <c r="M17" i="13"/>
  <c r="L36" i="13"/>
  <c r="O36" i="13"/>
  <c r="C43" i="1" l="1"/>
  <c r="F35" i="1"/>
  <c r="F37" i="1"/>
  <c r="F36" i="1"/>
  <c r="L114" i="10"/>
  <c r="L113" i="10"/>
  <c r="J133" i="10" l="1"/>
  <c r="L133" i="10" s="1"/>
  <c r="J125" i="10"/>
  <c r="L125" i="10" s="1"/>
  <c r="J150" i="10"/>
  <c r="L150" i="10" s="1"/>
  <c r="J126" i="10"/>
  <c r="L126" i="10" s="1"/>
  <c r="J132" i="10"/>
  <c r="L132" i="10" s="1"/>
  <c r="J134" i="10"/>
  <c r="L134" i="10" s="1"/>
  <c r="J128" i="10"/>
  <c r="L128" i="10" s="1"/>
  <c r="J127" i="10"/>
  <c r="L127" i="10" s="1"/>
  <c r="J144" i="10"/>
  <c r="L144" i="10" s="1"/>
  <c r="J130" i="10"/>
  <c r="L130" i="10" s="1"/>
  <c r="L146" i="10"/>
  <c r="J180" i="10"/>
  <c r="L180" i="10" s="1"/>
  <c r="J145" i="10"/>
  <c r="L145" i="10" s="1"/>
  <c r="J143" i="10"/>
  <c r="L143" i="10" s="1"/>
  <c r="J148" i="10"/>
  <c r="L148" i="10" s="1"/>
  <c r="J123" i="10"/>
  <c r="L123" i="10" s="1"/>
  <c r="S17" i="13" s="1"/>
  <c r="U17" i="13" s="1"/>
  <c r="J152" i="10"/>
  <c r="L152" i="10" s="1"/>
  <c r="J131" i="10"/>
  <c r="L131" i="10" s="1"/>
  <c r="J129" i="10"/>
  <c r="L129" i="10" s="1"/>
  <c r="J179" i="10"/>
  <c r="L179" i="10" s="1"/>
  <c r="J124" i="10"/>
  <c r="L124" i="10" s="1"/>
  <c r="J153" i="10"/>
  <c r="L153" i="10" s="1"/>
  <c r="J151" i="10"/>
  <c r="L151" i="10" s="1"/>
  <c r="J147" i="10"/>
  <c r="L147" i="10" s="1"/>
  <c r="J154" i="10"/>
  <c r="L154" i="10" s="1"/>
  <c r="J149" i="10"/>
  <c r="L149" i="10" s="1"/>
  <c r="I123" i="10"/>
  <c r="K123" i="10" s="1"/>
  <c r="T17" i="13" s="1"/>
  <c r="I124" i="10"/>
  <c r="K124" i="10" s="1"/>
  <c r="I149" i="10"/>
  <c r="K149" i="10" s="1"/>
  <c r="I131" i="10"/>
  <c r="K131" i="10" s="1"/>
  <c r="I127" i="10"/>
  <c r="K127" i="10" s="1"/>
  <c r="I132" i="10"/>
  <c r="K132" i="10" s="1"/>
  <c r="I148" i="10"/>
  <c r="K148" i="10" s="1"/>
  <c r="I150" i="10"/>
  <c r="K150" i="10" s="1"/>
  <c r="I143" i="10"/>
  <c r="K143" i="10" s="1"/>
  <c r="I151" i="10"/>
  <c r="K151" i="10" s="1"/>
  <c r="I153" i="10"/>
  <c r="K153" i="10" s="1"/>
  <c r="I126" i="10"/>
  <c r="K126" i="10" s="1"/>
  <c r="I147" i="10"/>
  <c r="K147" i="10" s="1"/>
  <c r="I128" i="10"/>
  <c r="K128" i="10" s="1"/>
  <c r="I134" i="10"/>
  <c r="K134" i="10" s="1"/>
  <c r="I144" i="10"/>
  <c r="K144" i="10" s="1"/>
  <c r="I154" i="10"/>
  <c r="K154" i="10" s="1"/>
  <c r="I146" i="10"/>
  <c r="K146" i="10" s="1"/>
  <c r="I125" i="10"/>
  <c r="K125" i="10" s="1"/>
  <c r="I145" i="10"/>
  <c r="K145" i="10" s="1"/>
  <c r="I179" i="10"/>
  <c r="K179" i="10" s="1"/>
  <c r="I152" i="10"/>
  <c r="K152" i="10" s="1"/>
  <c r="I180" i="10"/>
  <c r="K180" i="10" s="1"/>
  <c r="I133" i="10"/>
  <c r="K133" i="10" s="1"/>
  <c r="I130" i="10"/>
  <c r="K130" i="10" s="1"/>
  <c r="I129" i="10"/>
  <c r="K129" i="10" s="1"/>
  <c r="H50" i="1"/>
  <c r="M2" i="20" s="1"/>
  <c r="H55" i="1"/>
  <c r="J55" i="1" l="1"/>
  <c r="M7" i="20"/>
  <c r="O69" i="1"/>
  <c r="E69" i="1"/>
  <c r="C26" i="1" s="1"/>
  <c r="H52" i="1"/>
  <c r="J50" i="1"/>
  <c r="H51" i="1"/>
  <c r="H53" i="1"/>
  <c r="H54" i="1"/>
  <c r="H56" i="1"/>
  <c r="H57" i="1"/>
  <c r="H58" i="1"/>
  <c r="H59" i="1"/>
  <c r="H60" i="1"/>
  <c r="H61" i="1"/>
  <c r="H62" i="1"/>
  <c r="H63" i="1"/>
  <c r="M15" i="20" s="1"/>
  <c r="H64" i="1"/>
  <c r="H65" i="1"/>
  <c r="H66" i="1"/>
  <c r="H67" i="1"/>
  <c r="H68" i="1"/>
  <c r="J56" i="1" l="1"/>
  <c r="K56" i="1" s="1"/>
  <c r="M8" i="20"/>
  <c r="J64" i="1"/>
  <c r="K64" i="1" s="1"/>
  <c r="M16" i="20"/>
  <c r="J65" i="1"/>
  <c r="K65" i="1" s="1"/>
  <c r="M17" i="20"/>
  <c r="J53" i="1"/>
  <c r="M5" i="20"/>
  <c r="J68" i="1"/>
  <c r="K68" i="1" s="1"/>
  <c r="M20" i="20"/>
  <c r="J67" i="1"/>
  <c r="K67" i="1" s="1"/>
  <c r="M19" i="20"/>
  <c r="J57" i="1"/>
  <c r="K57" i="1" s="1"/>
  <c r="M9" i="20"/>
  <c r="J54" i="1"/>
  <c r="M6" i="20"/>
  <c r="J62" i="1"/>
  <c r="K62" i="1" s="1"/>
  <c r="M14" i="20"/>
  <c r="J61" i="1"/>
  <c r="K61" i="1" s="1"/>
  <c r="M13" i="20"/>
  <c r="J51" i="1"/>
  <c r="M3" i="20"/>
  <c r="J60" i="1"/>
  <c r="K60" i="1" s="1"/>
  <c r="M12" i="20"/>
  <c r="J59" i="1"/>
  <c r="K59" i="1" s="1"/>
  <c r="M11" i="20"/>
  <c r="J52" i="1"/>
  <c r="M4" i="20"/>
  <c r="J66" i="1"/>
  <c r="K66" i="1" s="1"/>
  <c r="M18" i="20"/>
  <c r="J58" i="1"/>
  <c r="K58" i="1" s="1"/>
  <c r="M10" i="20"/>
  <c r="J63" i="1"/>
  <c r="H69" i="1"/>
  <c r="K50" i="1" l="1"/>
  <c r="C23" i="1"/>
  <c r="J69" i="1"/>
  <c r="K51" i="1"/>
  <c r="K52" i="1"/>
  <c r="K55" i="1"/>
  <c r="K54" i="1"/>
  <c r="K53" i="1"/>
  <c r="K63" i="1"/>
  <c r="K6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 Duhalde</author>
  </authors>
  <commentList>
    <comment ref="H111" authorId="0" shapeId="0" xr:uid="{AE1A3F16-0D44-4EF4-B6F2-D647C34254E6}">
      <text>
        <r>
          <rPr>
            <sz val="9"/>
            <color indexed="81"/>
            <rFont val="Tahoma"/>
            <family val="2"/>
          </rPr>
          <t xml:space="preserve">Production annuelle d'électricité divisée par l'apport annuel de combustible sur la base de son contenu énergétique.
Reneigner 0 si production de chaleur seule.
</t>
        </r>
      </text>
    </comment>
    <comment ref="H112" authorId="0" shapeId="0" xr:uid="{B89F8D1D-FFE1-444D-917F-D7DCF7905D2E}">
      <text>
        <r>
          <rPr>
            <sz val="9"/>
            <color indexed="81"/>
            <rFont val="Tahoma"/>
            <family val="2"/>
          </rPr>
          <t>Production annuelle de chaleur utile divisée par l'apport annuel de combustible sur la base de son contenu énergétique.
Renseigner 0 si production électricité seule</t>
        </r>
      </text>
    </comment>
    <comment ref="H113" authorId="0" shapeId="0" xr:uid="{F8A7EFA2-2255-4620-8B1B-FE39F52F1FD2}">
      <text>
        <r>
          <rPr>
            <sz val="9"/>
            <color indexed="81"/>
            <rFont val="Tahoma"/>
            <family val="2"/>
          </rPr>
          <t>Température de la chaleur utile au point de fourniture (°C)</t>
        </r>
      </text>
    </comment>
    <comment ref="A246" authorId="0" shapeId="0" xr:uid="{E009B2FB-4BC6-486F-BC6F-6A9C905EF46C}">
      <text>
        <r>
          <rPr>
            <b/>
            <sz val="9"/>
            <color indexed="81"/>
            <rFont val="Tahoma"/>
            <family val="2"/>
          </rPr>
          <t>Uniquement dans les cas de production de biogaz pour électricité</t>
        </r>
      </text>
    </comment>
    <comment ref="C246" authorId="0" shapeId="0" xr:uid="{0A43514B-8525-4E79-A85E-AA65E77915E6}">
      <text>
        <r>
          <rPr>
            <b/>
            <sz val="9"/>
            <color indexed="81"/>
            <rFont val="Tahoma"/>
            <family val="2"/>
          </rPr>
          <t>Le cas 1 se rapporte aux filières dans lesquelles l'électricité et la chaleur nécessaires au procédé sont fournies par le moteur de cogénération lui-même.</t>
        </r>
      </text>
    </comment>
    <comment ref="C247" authorId="0" shapeId="0" xr:uid="{432F4B02-B249-4EFF-9645-BCBE9C1F4A98}">
      <text>
        <r>
          <rPr>
            <b/>
            <sz val="9"/>
            <color indexed="81"/>
            <rFont val="Tahoma"/>
            <family val="2"/>
          </rPr>
          <t>Le cas 1 se rapporte aux filières dans lesquelles l'électricité et la chaleur nécessaires au procédé sont fournies par le moteur de cogénération lui-même.</t>
        </r>
      </text>
    </comment>
    <comment ref="C248" authorId="0" shapeId="0" xr:uid="{3D2DE61E-3A35-42FF-8480-58800C8CC0B7}">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49" authorId="0" shapeId="0" xr:uid="{B6E50262-E05A-4EB7-8EF5-A60CAE5443EA}">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50" authorId="0" shapeId="0" xr:uid="{17DFF6D6-9E38-4989-94DB-A2238B712FD2}">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51" authorId="0" shapeId="0" xr:uid="{BC6BA557-068F-45CE-8B33-66B22166FB18}">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52" authorId="0" shapeId="0" xr:uid="{DD592A8E-32F2-4A78-A317-752551B1A9C4}">
      <text>
        <r>
          <rPr>
            <b/>
            <sz val="9"/>
            <color indexed="81"/>
            <rFont val="Tahoma"/>
            <family val="2"/>
          </rPr>
          <t>Uniquement dans les cas de production de biogaz pour électricité</t>
        </r>
      </text>
    </comment>
    <comment ref="C252" authorId="0" shapeId="0" xr:uid="{0874E0CE-B2A6-4DE7-98C6-085FCA53BAD0}">
      <text>
        <r>
          <rPr>
            <b/>
            <sz val="9"/>
            <color indexed="81"/>
            <rFont val="Tahoma"/>
            <family val="2"/>
          </rPr>
          <t>Le cas 1 se rapporte aux filières dans lesquelles l'électricité et la chaleur nécessaires au procédé sont fournies par le moteur de cogénération lui-même.</t>
        </r>
      </text>
    </comment>
    <comment ref="C253" authorId="0" shapeId="0" xr:uid="{1F7C84A1-BC83-4AAD-AE36-D405DC3D6C83}">
      <text>
        <r>
          <rPr>
            <b/>
            <sz val="9"/>
            <color indexed="81"/>
            <rFont val="Tahoma"/>
            <family val="2"/>
          </rPr>
          <t>Le cas 1 se rapporte aux filières dans lesquelles l'électricité et la chaleur nécessaires au procédé sont fournies par le moteur de cogénération lui-même.</t>
        </r>
      </text>
    </comment>
    <comment ref="C254" authorId="0" shapeId="0" xr:uid="{1520F421-0650-49E6-A996-6A3A1CC32479}">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55" authorId="0" shapeId="0" xr:uid="{AD4B1DCD-9AA1-4B84-A144-AE98FCEDAD6A}">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56" authorId="0" shapeId="0" xr:uid="{C8E59F99-56A8-4A91-86A0-395731C84950}">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57" authorId="0" shapeId="0" xr:uid="{A36F3D28-84BF-48A3-84D7-3E9CFCCDD589}">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58" authorId="0" shapeId="0" xr:uid="{881BF91D-7400-4612-B8B6-28E6180138BC}">
      <text>
        <r>
          <rPr>
            <b/>
            <sz val="9"/>
            <color indexed="81"/>
            <rFont val="Tahoma"/>
            <family val="2"/>
          </rPr>
          <t>Uniquement dans les cas de production de biogaz pour électricité</t>
        </r>
      </text>
    </comment>
    <comment ref="C258" authorId="0" shapeId="0" xr:uid="{7E778B28-2734-43D3-8931-3DA92DA3D14D}">
      <text>
        <r>
          <rPr>
            <b/>
            <sz val="9"/>
            <color indexed="81"/>
            <rFont val="Tahoma"/>
            <family val="2"/>
          </rPr>
          <t>Le cas 1 se rapporte aux filières dans lesquelles l'électricité et la chaleur nécessaires au procédé sont fournies par le moteur de cogénération lui-même.</t>
        </r>
      </text>
    </comment>
    <comment ref="C259" authorId="0" shapeId="0" xr:uid="{77B83592-3F00-4904-9FD7-930F896215BC}">
      <text>
        <r>
          <rPr>
            <b/>
            <sz val="9"/>
            <color indexed="81"/>
            <rFont val="Tahoma"/>
            <family val="2"/>
          </rPr>
          <t>Le cas 1 se rapporte aux filières dans lesquelles l'électricité et la chaleur nécessaires au procédé sont fournies par le moteur de cogénération lui-même.</t>
        </r>
      </text>
    </comment>
    <comment ref="C260" authorId="0" shapeId="0" xr:uid="{B05E8871-D635-4B72-BEC7-14328319480E}">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1" authorId="0" shapeId="0" xr:uid="{BDDD1F2F-592E-434D-912D-561278A3DB2A}">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2" authorId="0" shapeId="0" xr:uid="{B20465B4-1695-46FC-A4C4-02CCE9F0DEB6}">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63" authorId="0" shapeId="0" xr:uid="{FFED5321-DED1-4832-8CCE-9F5F78C3074F}">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64" authorId="0" shapeId="0" xr:uid="{10266CF3-6195-4F0D-BB1F-EA7929F62724}">
      <text>
        <r>
          <rPr>
            <b/>
            <sz val="9"/>
            <color indexed="81"/>
            <rFont val="Tahoma"/>
            <family val="2"/>
          </rPr>
          <t>Uniquement dans les cas de production de biogaz pour électricité</t>
        </r>
      </text>
    </comment>
    <comment ref="C264" authorId="0" shapeId="0" xr:uid="{C44D49E8-2DC9-4CAD-BD1F-735B4155A9F2}">
      <text>
        <r>
          <rPr>
            <b/>
            <sz val="9"/>
            <color indexed="81"/>
            <rFont val="Tahoma"/>
            <family val="2"/>
          </rPr>
          <t>Le cas 1 se rapporte aux filières dans lesquelles l'électricité et la chaleur nécessaires au procédé sont fournies par le moteur de cogénération lui-même.</t>
        </r>
      </text>
    </comment>
    <comment ref="C265" authorId="0" shapeId="0" xr:uid="{62F27A56-FEED-4AAF-97E6-4ACB63D4A090}">
      <text>
        <r>
          <rPr>
            <b/>
            <sz val="9"/>
            <color indexed="81"/>
            <rFont val="Tahoma"/>
            <family val="2"/>
          </rPr>
          <t>Le cas 1 se rapporte aux filières dans lesquelles l'électricité et la chaleur nécessaires au procédé sont fournies par le moteur de cogénération lui-même.</t>
        </r>
      </text>
    </comment>
    <comment ref="C266" authorId="0" shapeId="0" xr:uid="{F856D981-5F57-432D-9598-B89D0C0ABE20}">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7" authorId="0" shapeId="0" xr:uid="{4F2610B6-30CA-446C-AD65-07D6D725A080}">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8" authorId="0" shapeId="0" xr:uid="{74914C7B-AC37-44D6-9BAD-1DA0E5E6016F}">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69" authorId="0" shapeId="0" xr:uid="{6A5D5F5D-0C5F-4A24-9CCB-F3AF51B24D9B}">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70" authorId="0" shapeId="0" xr:uid="{FDF68E00-C118-497D-B52D-EFAFE4122C69}">
      <text>
        <r>
          <rPr>
            <b/>
            <sz val="9"/>
            <color indexed="81"/>
            <rFont val="Tahoma"/>
            <family val="2"/>
          </rPr>
          <t>Uniquement dans les cas de production de biogaz pour électricité</t>
        </r>
      </text>
    </comment>
    <comment ref="C270" authorId="0" shapeId="0" xr:uid="{69DD8B14-B9CC-4715-814E-C941D6651299}">
      <text>
        <r>
          <rPr>
            <b/>
            <sz val="9"/>
            <color indexed="81"/>
            <rFont val="Tahoma"/>
            <family val="2"/>
          </rPr>
          <t>Le cas 1 se rapporte aux filières dans lesquelles l'électricité et la chaleur nécessaires au procédé sont fournies par le moteur de cogénération lui-même.</t>
        </r>
      </text>
    </comment>
    <comment ref="C271" authorId="0" shapeId="0" xr:uid="{EE79F513-B87F-411F-AC90-45E6E5BF6EFD}">
      <text>
        <r>
          <rPr>
            <b/>
            <sz val="9"/>
            <color indexed="81"/>
            <rFont val="Tahoma"/>
            <family val="2"/>
          </rPr>
          <t>Le cas 1 se rapporte aux filières dans lesquelles l'électricité et la chaleur nécessaires au procédé sont fournies par le moteur de cogénération lui-même.</t>
        </r>
      </text>
    </comment>
    <comment ref="C272" authorId="0" shapeId="0" xr:uid="{4B6AF169-A72B-4794-A7C4-CBDE13B9F418}">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73" authorId="0" shapeId="0" xr:uid="{FA0B7866-E60B-488D-AE8D-957600C6028F}">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74" authorId="0" shapeId="0" xr:uid="{D6A426A6-8586-4C2D-A070-9758314A6483}">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75" authorId="0" shapeId="0" xr:uid="{3B8622F2-F248-4274-9039-497AFDC9DC5D}">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76" authorId="0" shapeId="0" xr:uid="{54800D99-6228-44D7-B8EC-4476B0BF136F}">
      <text>
        <r>
          <rPr>
            <b/>
            <sz val="9"/>
            <color indexed="81"/>
            <rFont val="Tahoma"/>
            <family val="2"/>
          </rPr>
          <t>Uniquement dans les cas de production de biogaz pour électricité</t>
        </r>
      </text>
    </comment>
    <comment ref="C276" authorId="0" shapeId="0" xr:uid="{7E4BEC59-853B-421F-98EA-793637EF4C1A}">
      <text>
        <r>
          <rPr>
            <b/>
            <sz val="9"/>
            <color indexed="81"/>
            <rFont val="Tahoma"/>
            <family val="2"/>
          </rPr>
          <t>Le cas 1 se rapporte aux filières dans lesquelles l'électricité et la chaleur nécessaires au procédé sont fournies par le moteur de cogénération lui-même.</t>
        </r>
      </text>
    </comment>
    <comment ref="C277" authorId="0" shapeId="0" xr:uid="{8267121A-A575-497C-9DDE-5A136AF55D63}">
      <text>
        <r>
          <rPr>
            <b/>
            <sz val="9"/>
            <color indexed="81"/>
            <rFont val="Tahoma"/>
            <family val="2"/>
          </rPr>
          <t>Le cas 1 se rapporte aux filières dans lesquelles l'électricité et la chaleur nécessaires au procédé sont fournies par le moteur de cogénération lui-même.</t>
        </r>
      </text>
    </comment>
    <comment ref="C278" authorId="0" shapeId="0" xr:uid="{A5A7DCCF-E2C9-49C7-86E1-55207BC61709}">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79" authorId="0" shapeId="0" xr:uid="{5F59C4CD-058E-495D-92C6-CFDFBB6AB067}">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80" authorId="0" shapeId="0" xr:uid="{7C35B477-0814-45B5-9A68-93C62E941AD7}">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81" authorId="0" shapeId="0" xr:uid="{781AA107-D14A-41F9-A0E2-F786106EBE35}">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List>
</comments>
</file>

<file path=xl/sharedStrings.xml><?xml version="1.0" encoding="utf-8"?>
<sst xmlns="http://schemas.openxmlformats.org/spreadsheetml/2006/main" count="829" uniqueCount="432">
  <si>
    <t>Fournisseur</t>
  </si>
  <si>
    <t>MWh</t>
  </si>
  <si>
    <t>MWh (%)</t>
  </si>
  <si>
    <t>Régions</t>
  </si>
  <si>
    <t>Corse</t>
  </si>
  <si>
    <t>Hors France</t>
  </si>
  <si>
    <t>Biogaz</t>
  </si>
  <si>
    <t>TOTAL</t>
  </si>
  <si>
    <t>Granulés</t>
  </si>
  <si>
    <t>Définition</t>
  </si>
  <si>
    <t xml:space="preserve">Taux de cendres </t>
  </si>
  <si>
    <t xml:space="preserve">Les régions de provenance par type de combustibles sont elles précisées dans le contrat ? </t>
  </si>
  <si>
    <t>Le fournisseur s'engage-t-il sur un prix?</t>
  </si>
  <si>
    <t xml:space="preserve">Des clauses de révision des prix sont-elles annexées à l'engagement? </t>
  </si>
  <si>
    <t>Le fournisseur s'engage-t-il sur l'humidité ou le PCI ?</t>
  </si>
  <si>
    <t>Le fournisseur s'engage-t-il sur la granulométrie?</t>
  </si>
  <si>
    <t xml:space="preserve">Des procédures de contrôle de la qualité du combustible sont-elles envisagées? </t>
  </si>
  <si>
    <t>Le fournisseur est-il en mesure d'assurer une tracabilité geographique du combustible ?</t>
  </si>
  <si>
    <t>Le fournisseur s'engage-t-il sur la reprise des cendres?</t>
  </si>
  <si>
    <t>Quel est le mode de transport pour la mobilisation de la ressource (ex : rail, route..)?</t>
  </si>
  <si>
    <t>Quelle est la distance moyenne parcourue par le mode de transport (km)?</t>
  </si>
  <si>
    <t>Quantité de cendres produite annuellement (tonnes)?</t>
  </si>
  <si>
    <t>PCI (kWh/t)</t>
  </si>
  <si>
    <t>MWh biomasse</t>
  </si>
  <si>
    <t>% de biomasse (à compléter si le combustible n'est pas 100% biomasse)</t>
  </si>
  <si>
    <t>-</t>
  </si>
  <si>
    <t xml:space="preserve"> </t>
  </si>
  <si>
    <t>Plaquettes forestières (référentiel 2017 - 1A - PFA)</t>
  </si>
  <si>
    <t>Catégories des combustibles</t>
  </si>
  <si>
    <t>Sous catégories des combustibles</t>
  </si>
  <si>
    <t>Plaquettes bois issues de forêt, y compris souches et bois de défrichement sous linéaire (ex. EDF) ainsi que bois sissus de TCR</t>
  </si>
  <si>
    <t>Plaquettes bois issues de haies, bosquets, arbres d'alignement agricole (bocage) mais aussi vergers (y compris vergers fruitiers)</t>
  </si>
  <si>
    <t>écorce produites par les scierie</t>
  </si>
  <si>
    <t xml:space="preserve">plaquettes issues du déchiquetage de dosses, délignures, chutes, culées… après une opération de tronçonnage ou de sciages de bois bruts ainsi que les sous produits non traités de l'industrie de première transformation du liège. </t>
  </si>
  <si>
    <t>Plaquettes boies issues de tailles et élagages paysagers et urbains issus de l'entretien des parcs et jardins et linéaires urbaines. Cette catégorie englobe les plaquettes ligneuses formées des sous produits du paysagisme en amont (fraction ligneuse) et en aval (refus de crible) du compostage</t>
  </si>
  <si>
    <t>Plaquettes de produits connexes de scieries et assimilés (référentiel 2017 - 2B - CIB)</t>
  </si>
  <si>
    <t>Sous produits industriels</t>
  </si>
  <si>
    <t>Autres</t>
  </si>
  <si>
    <t>Plaquettes paysagères ligneuses (référentiel 2017-1C-PFA)</t>
  </si>
  <si>
    <t>Ecorces (référentiel 2017- 2A-CIB)</t>
  </si>
  <si>
    <t>Bois d'emballage en fin de vie ayant fait l'objet d'une SDD</t>
  </si>
  <si>
    <t>Bois d'ameublement, de menuiseries, d'emballage ne bénéficiant pas de SSD, issus de démolition et autres bois bruts respectant les seuils définis applicables aux ICPE 2910-Bpar l'arrêté</t>
  </si>
  <si>
    <t xml:space="preserve">Bois d'ameublement, de menuiseries, d'emballage ne bénéficiant pas de SSD, issus de démolition et autres bois bruts non éligibles à la rubrique 2910-B </t>
  </si>
  <si>
    <t>100% bois hors déchets verts, Normés NF, EN ISO 17225-2 : 2014 en domestique ou industriel</t>
  </si>
  <si>
    <t>d'origine agricole y compris déchets verts normés NF EN ISO 17225-6: 2014</t>
  </si>
  <si>
    <t>Black pellet, pellet torréfié</t>
  </si>
  <si>
    <t>Sous catégorie Combustible</t>
  </si>
  <si>
    <t>Catégorie de combustible</t>
  </si>
  <si>
    <t>Bois créosotés, autoclavés ou imprégnés de sels métalliques utilisables selon la rubrique 2770 des ICPE</t>
  </si>
  <si>
    <t>A préciser : Boues de STEP, Farines animales…</t>
  </si>
  <si>
    <t>Pays de la Loire</t>
  </si>
  <si>
    <t>Région d'origine du combustible</t>
  </si>
  <si>
    <t>LEGENDE</t>
  </si>
  <si>
    <t>Cellule à remplir</t>
  </si>
  <si>
    <t>Cellule remplie automatiquement - A ne pas modifier</t>
  </si>
  <si>
    <t xml:space="preserve">Merci de ne pas modifier la trame de saisie et de suivre la légende suivante </t>
  </si>
  <si>
    <t xml:space="preserve">Consignes de remplissage : </t>
  </si>
  <si>
    <t>Approvisionnement total à prévoir (MWh)</t>
  </si>
  <si>
    <t>Ce montant doit être égal au total du plan d'approvisionnement détaillé ci-dessous. Le plan d'approvisionnement ne doit pas être surdimensionné.</t>
  </si>
  <si>
    <t>Vérification approvisionnement à prévoir = total plan d'approvisionnement</t>
  </si>
  <si>
    <t xml:space="preserve">Tonnage (t/an) </t>
  </si>
  <si>
    <t xml:space="preserve">Autoconsommation </t>
  </si>
  <si>
    <t>Aire d'approvisionnement et fournisseurs</t>
  </si>
  <si>
    <t xml:space="preserve">Existe-t-il un contrat signé ? </t>
  </si>
  <si>
    <t>Le fournisseur s'engage-t-il sur une quantité spécifique par catégorie et sous catégorie de combustible ?</t>
  </si>
  <si>
    <t>Pour quelle durée le fournisseur s'engage sur un prix et sur une quantité (années) ?</t>
  </si>
  <si>
    <t>Engagement des fournisseurs</t>
  </si>
  <si>
    <t>Taux de certification moyen régional</t>
  </si>
  <si>
    <t>Étiquettes de lignes</t>
  </si>
  <si>
    <t>(vide)</t>
  </si>
  <si>
    <t>Total général</t>
  </si>
  <si>
    <t>Somme de MWh</t>
  </si>
  <si>
    <t>Le fournisseur est-il en mesure d'assurer une tracabilité feuillus/résineux ?</t>
  </si>
  <si>
    <t>Répartition approximative du combustible par département</t>
  </si>
  <si>
    <t>Dont tonnage certifiable</t>
  </si>
  <si>
    <t>Somme de MWh biomasse</t>
  </si>
  <si>
    <t>tonnes PEFC/FSC ou equivelent certifiées</t>
  </si>
  <si>
    <t>Tonnes de combustible certifié PEFC/FSC ou équivalent</t>
  </si>
  <si>
    <t>Taux régional minimum PEFC/FSC ou équivalent</t>
  </si>
  <si>
    <t>% feuillus</t>
  </si>
  <si>
    <t xml:space="preserve">Région d'origine </t>
  </si>
  <si>
    <t>Type de certification forestière (PEFC, FSC,…, Aucune)</t>
  </si>
  <si>
    <t xml:space="preserve">Le fournisseur apporte t'il des garanties de tracabilité sur la typologie des peuplements ?
</t>
  </si>
  <si>
    <t xml:space="preserve">Le fournisseur s'engage-t-il dans sa lettre d'intention et son contrat a  avoir recours à des entrepreneurs de travaux forestiers bénéficiant de la qualification Qualiterritoire ? </t>
  </si>
  <si>
    <t>Fournisseur certifié PEFC/FSC ou équivalent pour la plaquette forestière 1A ?</t>
  </si>
  <si>
    <t>Candidat BCIAT : ne pas toucher à cet onglet</t>
  </si>
  <si>
    <t>Plan d'approvisionnement - REDII</t>
  </si>
  <si>
    <t>Type de production</t>
  </si>
  <si>
    <t>Date de mise en service de l'installation de production de bioliquides</t>
  </si>
  <si>
    <t>Statut du digestat</t>
  </si>
  <si>
    <t>Electricité seule</t>
  </si>
  <si>
    <t>Avant le 6 octobre 2015</t>
  </si>
  <si>
    <t>Déchet</t>
  </si>
  <si>
    <t>Chaleur/froid seul(e)</t>
  </si>
  <si>
    <t>Entre le 6 octobre 2015 et le 31 décembre 2020</t>
  </si>
  <si>
    <t>Produit</t>
  </si>
  <si>
    <t>Cogénération</t>
  </si>
  <si>
    <t>A partir du 1er janvier 2021</t>
  </si>
  <si>
    <t>Non renseigné</t>
  </si>
  <si>
    <t>Date inconnue</t>
  </si>
  <si>
    <t>Type de production de chaleur le cas échéant</t>
  </si>
  <si>
    <t>Configurations des unités de méthanisation en cogénération (vente en surplus / vente en totalité)</t>
  </si>
  <si>
    <t>Eau chaude</t>
  </si>
  <si>
    <t>Systèmes volontaires actuellement reconnus/en phase de reconnaissance au niveau UE</t>
  </si>
  <si>
    <t>Cas 1</t>
  </si>
  <si>
    <t>Vapeur</t>
  </si>
  <si>
    <t>2BSvs</t>
  </si>
  <si>
    <t>Cas 2</t>
  </si>
  <si>
    <t>ISCC EU</t>
  </si>
  <si>
    <t>Cas 3</t>
  </si>
  <si>
    <t>SBP</t>
  </si>
  <si>
    <t>SURE</t>
  </si>
  <si>
    <t>Stockage du digestat</t>
  </si>
  <si>
    <t>Sans objet</t>
  </si>
  <si>
    <t>PEFC (attente de reconnaissance)</t>
  </si>
  <si>
    <t>Stockage ouvert (cas 1)</t>
  </si>
  <si>
    <t>OUI</t>
  </si>
  <si>
    <t>Better Biomass</t>
  </si>
  <si>
    <t>Stockage couvert (cas 2)</t>
  </si>
  <si>
    <t>NON</t>
  </si>
  <si>
    <t>Bonsucro EU</t>
  </si>
  <si>
    <t>Stockage couvert avec récupération (cas 3)</t>
  </si>
  <si>
    <t>KZR INiG System</t>
  </si>
  <si>
    <t>Bloc 2 : autres types d'approvisionnements avec valeur par défaut dans la directive RED</t>
  </si>
  <si>
    <t>REDCert</t>
  </si>
  <si>
    <t>Autre</t>
  </si>
  <si>
    <t>Plaquette provenant de taillis à courte rotation (eucalyptus)</t>
  </si>
  <si>
    <t>Red Tractor</t>
  </si>
  <si>
    <t>Plaquettes forestières provenant de taillis à courte rotation (peuplier — fertilisé)</t>
  </si>
  <si>
    <t>RSB EU RED</t>
  </si>
  <si>
    <t>Attestation GES</t>
  </si>
  <si>
    <t>Plaquettes forestières provenant de taillis à courte rotation (peuplier — pas de fertilisation)</t>
  </si>
  <si>
    <t>RTRS EU RED</t>
  </si>
  <si>
    <t>Je déclare avoir pris connaissance des hypothèses utilisées pour le calcul des données de réduction de GES représentatives utilisées pour la présente déclaration et j'atteste que ces hypothèses sont bien représentatives de la situation de mon installation. En cas d'invalidation de ces hypothèses lors d'un audit par un organisme certificateur indépendant, j'atteste être informé de la nécessité d'effectuer un calcul corrigé pour toutes les données qui seront déclarées postérieurement à cet audit</t>
  </si>
  <si>
    <t>Plaquettes forestières issue de billons</t>
  </si>
  <si>
    <t>SQC</t>
  </si>
  <si>
    <t>Sans objet : combustible non utilisé d'après l'onglet "Déclaration", ou utilisé sans se référer aux valeurs représentatives de la filière bois énergie</t>
  </si>
  <si>
    <t>Briquettes ou granulés de bois provenant de taillis à courte rotation (eucalyptus)</t>
  </si>
  <si>
    <t>TASCC</t>
  </si>
  <si>
    <t>Briquettes ou granulés de bois provenant de taillis à courte rotation (peuplier — fertilisé)</t>
  </si>
  <si>
    <t>UFAS</t>
  </si>
  <si>
    <t>Briquettes ou granulés de bois provenant de taillis à courte rotation (peuplier — pas de fertilisation)</t>
  </si>
  <si>
    <t>AACS</t>
  </si>
  <si>
    <t>Briquettes ou granulés de bois issus de billons</t>
  </si>
  <si>
    <t>Pas de certification</t>
  </si>
  <si>
    <t>Résidus agricoles d'une densité &lt; 0,2 t/m 3 (*)</t>
  </si>
  <si>
    <t>Résidus agricoles d'une densité &gt; 0,2 t/m 3 (**)</t>
  </si>
  <si>
    <t>Paille granulée</t>
  </si>
  <si>
    <t>Etat de la certification</t>
  </si>
  <si>
    <t>Briquettes de bagasse</t>
  </si>
  <si>
    <t>En place</t>
  </si>
  <si>
    <t>Tourteau de palmiste</t>
  </si>
  <si>
    <t>Démarche en cours</t>
  </si>
  <si>
    <t>Tourteau de palmiste (pas d'émissions de CH 4 provenant de l'huilerie)</t>
  </si>
  <si>
    <t>Démarche non lancée</t>
  </si>
  <si>
    <t>Fumier humide</t>
  </si>
  <si>
    <t>Inconnu du déclarant</t>
  </si>
  <si>
    <t>Plant de maïs entier</t>
  </si>
  <si>
    <t>Biodéchets</t>
  </si>
  <si>
    <t>Divers cas "biogaz électricité)</t>
  </si>
  <si>
    <t>Fumier - maïs 80% - 20%</t>
  </si>
  <si>
    <t>Cas 1/Digestat ouvert</t>
  </si>
  <si>
    <t>Fumier - maïs 70% - 30%</t>
  </si>
  <si>
    <t>Cas 1/Digestat fermé</t>
  </si>
  <si>
    <t>Fumier - maïs 60% - 40%</t>
  </si>
  <si>
    <t>Cas 2/Digestat ouvert</t>
  </si>
  <si>
    <t>Cas 2/Digestat fermé</t>
  </si>
  <si>
    <t>Bloc 3 : Référentiel ADEME, bois rond, autres granulés et combustibles avec calculs GES réels</t>
  </si>
  <si>
    <t>Cas 3/Digestat ouvert</t>
  </si>
  <si>
    <t>Bois rond</t>
  </si>
  <si>
    <t>Cas 3/Digestat fermé</t>
  </si>
  <si>
    <t>Plaquette forestière issue de rémanents 1A_PFA</t>
  </si>
  <si>
    <t>Plaquettes bocagères ou agroforestières : 1B_PFA</t>
  </si>
  <si>
    <t>Distances</t>
  </si>
  <si>
    <t>Plaquettes bocagères / bois de verger : 1B_PFA (V)</t>
  </si>
  <si>
    <t>0-500km</t>
  </si>
  <si>
    <t>Plaquettes paysagères ligneuses résiduelles : 1C_PFA</t>
  </si>
  <si>
    <t>500-2 500km</t>
  </si>
  <si>
    <t>Ecorces 2A-CIB</t>
  </si>
  <si>
    <t>500-10 000km</t>
  </si>
  <si>
    <t>Plaquettes Produits Connexes de Scierie (PCS) 2B-CIB</t>
  </si>
  <si>
    <t>2 500-10 000km</t>
  </si>
  <si>
    <t>Bois SSD sortis du statut de déchet 3A_BFVBD</t>
  </si>
  <si>
    <t>plus de 10 000km</t>
  </si>
  <si>
    <t>Déchets de bois non dangereux 2910-B ICPE 3B_BFVBD</t>
  </si>
  <si>
    <t>Déchets de bois non dangereux 2771 ICPE 3C_BFVBD</t>
  </si>
  <si>
    <t>Déchets de bois  dangereux 2770 ICPE 3D_BFVBD</t>
  </si>
  <si>
    <t xml:space="preserve">Granulés bois 4A_GR </t>
  </si>
  <si>
    <t>Granulés bois d'origine agricole 4B_GR</t>
  </si>
  <si>
    <t>Granulés bois traités thermiquement 4C_GR</t>
  </si>
  <si>
    <t>Liqueur noire</t>
  </si>
  <si>
    <t>Boue papetière</t>
  </si>
  <si>
    <t>Bloc 4 : Biogaz, biomasse agricole, autres déchets et résidus</t>
  </si>
  <si>
    <t>Lisier</t>
  </si>
  <si>
    <t xml:space="preserve">Fumier </t>
  </si>
  <si>
    <t xml:space="preserve">Ensilage de cultures dédiées </t>
  </si>
  <si>
    <t xml:space="preserve">Ensilage de cultures intermédaires à vocation énergétique (CIVE) </t>
  </si>
  <si>
    <t xml:space="preserve">Ensilage herbe de prairie temporaire </t>
  </si>
  <si>
    <t xml:space="preserve">Ensilage herbe de culture permanente </t>
  </si>
  <si>
    <t xml:space="preserve">Déchets végétaux ensilés </t>
  </si>
  <si>
    <t xml:space="preserve">Résidus de culture (pailles) </t>
  </si>
  <si>
    <t>Déchets graisseux pâteux/solides agricoles</t>
  </si>
  <si>
    <t>Graisses de station d’épuration</t>
  </si>
  <si>
    <t xml:space="preserve">Décharge (ISDND) </t>
  </si>
  <si>
    <t xml:space="preserve">Station d'épuration des eaux urbaines </t>
  </si>
  <si>
    <t xml:space="preserve">Autre produit agricole, co-produit agricole déjà certifié RED II </t>
  </si>
  <si>
    <t>Déchets IAA liquides (&lt;20% MS)</t>
  </si>
  <si>
    <t xml:space="preserve">Déchets IAA pâteux/solides (&gt;20% MS) </t>
  </si>
  <si>
    <t>Déchets graisseux pâteux/solides industriels</t>
  </si>
  <si>
    <t>Déchets liquides industriels</t>
  </si>
  <si>
    <t xml:space="preserve">Boues de station d’épuration </t>
  </si>
  <si>
    <t>Autre type de bioliquide (préciser)</t>
  </si>
  <si>
    <t>Autre type de combustible solide (préciser)</t>
  </si>
  <si>
    <t>Déchets ménagers et assimilés</t>
  </si>
  <si>
    <t>Autres biodéchets industriels</t>
  </si>
  <si>
    <t>Autres biodéchets d'activités économiques non industrielles</t>
  </si>
  <si>
    <t>Air chaud</t>
  </si>
  <si>
    <t>Huile thermique</t>
  </si>
  <si>
    <t xml:space="preserve">Rendement électrique (%) </t>
  </si>
  <si>
    <t xml:space="preserve">Informations liées à la vérification du critère de durabiblité RED II </t>
  </si>
  <si>
    <t>Rendement thermique utile (%)</t>
  </si>
  <si>
    <t>En cas de cogénération uniquement : température utile au point de founiture (°C)</t>
  </si>
  <si>
    <t>Puissance thermique nominale totale de l'installation (MW PCI) au sens de l'ETS</t>
  </si>
  <si>
    <t>Statut du projet</t>
  </si>
  <si>
    <t>Système volontaire couvrant l'installation</t>
  </si>
  <si>
    <t>Numéro d’identification ETS de l'installation</t>
  </si>
  <si>
    <t>Installation ETS ?</t>
  </si>
  <si>
    <t xml:space="preserve">Quelle valorisation des cendres est envisagée ? </t>
  </si>
  <si>
    <t>Déclaration individuelle concernant les données relatives à la durabilité de la biomasse (critère "amont" concernant l'origine de la biomasse)</t>
  </si>
  <si>
    <t>En cas d'utilisation de biomasse agricole :</t>
  </si>
  <si>
    <t xml:space="preserve">A compléter : </t>
  </si>
  <si>
    <t>En cas d'utilisation de biomasse forestière :</t>
  </si>
  <si>
    <t>Déclaration individuelle concernant les données relatives aux réduction d'émissions de gaz à effet de serre des valeurs représentatives de la filière forêt-bois</t>
  </si>
  <si>
    <t>En cas d'utilisation de plaquettes bocagères ou agroforestières:</t>
  </si>
  <si>
    <t>En cas d'utilisation de plaquettes bocagère / bois de verger</t>
  </si>
  <si>
    <t>En cas d'utilisation de plaquettes paysagères ligneuses résiduelles :</t>
  </si>
  <si>
    <t>En cas d'utilisation de bois SSD sortis du statut de déchet :</t>
  </si>
  <si>
    <t>En cas d'utilisation de déchets de bois non dangereux rubrique réglementaire 2910-B ICPE BR1 :</t>
  </si>
  <si>
    <t>En cas d'utilisation de déchets de bois non dangereux rubrique réglementaire 2771 ICPE BR2 :</t>
  </si>
  <si>
    <t>En cas d'utilisation de liqueurs noires :</t>
  </si>
  <si>
    <t>En cas d'utilisation de boues papetières :</t>
  </si>
  <si>
    <t>Efficacité énergétique des installations produisant de l'électricité</t>
  </si>
  <si>
    <t>OUI/NON</t>
  </si>
  <si>
    <t>Uniquement pour les installations concernées par les exigences du code de l'énergie (non applicable dans le cadre de l'ETS).
L'article L. 281-11 du code de l'énergie concernant l'efficacité énergétique ne s'applique qu'aux installations "mises en service" ou converties à l'utilisation de combustibles ou carburants issus de la biomasse après le 25 décembre 2021.
Dans le contexte de ce formulaire, une installation est considérée comme mise en service une fois que la production physique de biocarburants, de bioliquides, de biogaz, de chaleur et de froid ou d'électricité à partir de combustibles issus de la biomasse y a débuté.</t>
  </si>
  <si>
    <t>En application de l'article L. 281-11 du code de l'énergie, l'électricité produite à partir de biomasse doit respecter l'une ou plusieurs des conditions suivantes. Merci de préciser quelle option correspond à votre situation :</t>
  </si>
  <si>
    <t>1° Etre produite dans des installations dont la puissance thermique nominale totale est inférieure à 50 MW ;</t>
  </si>
  <si>
    <t>2° Pour les installations dont la puissance thermique nominale totale se situe entre 50 et 100 MW, être produite au moyen d'une technologie de cogénération à haut rendement ou dans une installation exclusivement électrique respectant un niveau d'efficacité énergétique associé aux meilleures technologies disponibles, au sens de la décision d'exécution prévue au paragraphe 5 de l'article 13 de la directive 2010/75/ UE du Parlement européen et du Conseil du 24 novembre 2010 relative aux émissions industrielles (prévention et réduction intégrées de la pollution), pour les grandes installations de combustion ;</t>
  </si>
  <si>
    <t>3° Pour les installations dont la puissance thermique nominale totale est supérieure à 100 MW, être produite au moyen d'une technologie de cogénération à haut rendement ou dans une installation exclusivement électrique atteignant un rendement électrique net d'au moins 36 % ;</t>
  </si>
  <si>
    <t>4° Etre produite dans des installations procédant au captage et au stockage de CO2 issu de la biomasse.</t>
  </si>
  <si>
    <t>Les 2 premiers blocs ci-dessous sont des déclarations. Elles sont à renseigner pour toutes les installations ou projets d'installations. Le 3ème bloc concerne exclusivement les installations concernées par les exigences du code de l'énergie (non applicable dans le cadre de l'ETS).</t>
  </si>
  <si>
    <t>Objectif GES atteint ?</t>
  </si>
  <si>
    <t>Rayon d'approvisionnement</t>
  </si>
  <si>
    <t>Cellule à remplir en lien avec la vérification REDII</t>
  </si>
  <si>
    <t>Situation du lot en termes d'émission de GES</t>
  </si>
  <si>
    <t>Explication/référence</t>
  </si>
  <si>
    <t>Lot non soumis : solide ou gazeux, et entrée en service de l'installation &lt; 01/01/2021</t>
  </si>
  <si>
    <t xml:space="preserve">Rappel : une installation est considérée comme mise en service une fois que la production physique de biocarburants, de bioliquides, de biogaz, de chaleur et de froid ou d'électricité à partir de combustibles issus de la biomasse y a débuté. </t>
  </si>
  <si>
    <t>Lot non soumis : "déchets ménagers et assimilés" solides</t>
  </si>
  <si>
    <t>Cf article R. 2224-23 du Code Générale des Collectivités Territoriales des déchets ménagers et déchets assimilés</t>
  </si>
  <si>
    <t>Lot soumis aux exigences GES</t>
  </si>
  <si>
    <t>Seuil à respecter</t>
  </si>
  <si>
    <t>50% pour bioliquides</t>
  </si>
  <si>
    <t>Cf L. 281-5 du code de l'énergie</t>
  </si>
  <si>
    <t>60% pour bioliquides</t>
  </si>
  <si>
    <t>65% pour bioliquides</t>
  </si>
  <si>
    <t>70% pour combustible solide ou gazeux</t>
  </si>
  <si>
    <t>Cf L. 281-6 du code de l'énergie</t>
  </si>
  <si>
    <t>80% pour combustible solide ou gazeux</t>
  </si>
  <si>
    <t>Combustible fossile de référence</t>
  </si>
  <si>
    <t>Rendement élec.</t>
  </si>
  <si>
    <t>Production d'électricité /bioliquides, solide, gazeux</t>
  </si>
  <si>
    <t>Rendement thermique</t>
  </si>
  <si>
    <t>Production de chaleur ou froid /bioliquides, solide, gazeux</t>
  </si>
  <si>
    <t>Température utile Th</t>
  </si>
  <si>
    <t>Production d'électricité /solide ou gazeux en outre-mer</t>
  </si>
  <si>
    <t>Outre-mer</t>
  </si>
  <si>
    <t>Combustibles du Bloc 1 de l'onglet "1. Déclaration"</t>
  </si>
  <si>
    <t>Valeurs par défaut (VPD) de l'annexe VI  directive RED II</t>
  </si>
  <si>
    <t>Valeurs représentatives CIBE (décembre 2023)</t>
  </si>
  <si>
    <t>Valeurs par défaut de l'annexe VI  directive RED II / Valeurs représentatives CIBE (décembre 2023) pour les lignes en gras-italique</t>
  </si>
  <si>
    <t>Type de biomasse</t>
  </si>
  <si>
    <t>Identifiant</t>
  </si>
  <si>
    <t xml:space="preserve">chaleur </t>
  </si>
  <si>
    <t>électricité</t>
  </si>
  <si>
    <t>Valeur GES représentative</t>
  </si>
  <si>
    <t>ECch</t>
  </si>
  <si>
    <t>ECel</t>
  </si>
  <si>
    <t>Eec (Culture)</t>
  </si>
  <si>
    <t>Ep (transformation)</t>
  </si>
  <si>
    <t>Etd (Transport et distribution)</t>
  </si>
  <si>
    <t>Eu (émissions hors CO2 de l'utilisation)</t>
  </si>
  <si>
    <t>Esca</t>
  </si>
  <si>
    <t>Plaquette forestière</t>
  </si>
  <si>
    <t>par défaut à partir de rémanents forestiers (pour plaquette issue de billons, d'eucalyptus ou peuplier : voir plus bas)</t>
  </si>
  <si>
    <t>1A_PFA</t>
  </si>
  <si>
    <t>Bois hors forêt</t>
  </si>
  <si>
    <t>Plaquettes bocagères ou agroforestières</t>
  </si>
  <si>
    <t>1B_PFA</t>
  </si>
  <si>
    <t>Plaquettes bocagères / bois de verger</t>
  </si>
  <si>
    <t>1B_PFA(V)</t>
  </si>
  <si>
    <t>Plaquettes paysagères ligneuses résiduelles</t>
  </si>
  <si>
    <t>1C_PFA</t>
  </si>
  <si>
    <t>Résidus de transformation</t>
  </si>
  <si>
    <t>Ecorces</t>
  </si>
  <si>
    <t>2A-CIB</t>
  </si>
  <si>
    <t>Plaquettes Produits Connexes de Scierie (PCS)</t>
  </si>
  <si>
    <t>2B-CIB</t>
  </si>
  <si>
    <t>Bois déchet</t>
  </si>
  <si>
    <t>Bois SSD sortis du statut de déchet (des emballages en bois)</t>
  </si>
  <si>
    <t>3A_BFVBD</t>
  </si>
  <si>
    <t>Déchets de bois non dangereux rubrique
réglementaire 2910-B ICPE 
BR1 - classification CSF bois déchet</t>
  </si>
  <si>
    <t>Déchets de bois non dangereux rubrique
réglementaire 2771 ICPE 
BR2 - classification CSF bois déchet</t>
  </si>
  <si>
    <t>Granulés bois issus de connexes</t>
  </si>
  <si>
    <t>4A_GR / C_1</t>
  </si>
  <si>
    <t>issus de procédés dan lesquels une chaudière au gaz naturel est utilisée pour fournir la chaleur industrielle à la presse à granulés, qui est alimentée en électricité par le réseau.</t>
  </si>
  <si>
    <t>4A_GR / C_2</t>
  </si>
  <si>
    <t>issus de procédés dans lesquels une chaudière à bois déchiqueté (plaquettes forestières ou produits connexes des industries de transformation du bois), alimentée avec du bois déchiqueté séché au préalable, est utilisée pour fournir la chaleur in­ dustrielle. La presse à granulés est alimentée en électricité par le réseau</t>
  </si>
  <si>
    <t>4A_GR / C_3</t>
  </si>
  <si>
    <t>issus de procédés dans lesquels une centrale de cogénération, alimentée avec du bois déchiqueté séché au préalable, est utilisée pour alimenter la presse à granulés en électricité et chaleur.</t>
  </si>
  <si>
    <t>Granulés bois issus de bois forestiers</t>
  </si>
  <si>
    <t>4A_GR / F_1</t>
  </si>
  <si>
    <t>4A_GR / F_2</t>
  </si>
  <si>
    <t>4A_GR / F_3</t>
  </si>
  <si>
    <t>Résidus papetiers</t>
  </si>
  <si>
    <t>sur site</t>
  </si>
  <si>
    <t>Combustibles du Bloc 2 de l'onglet "1. Déclaration"</t>
  </si>
  <si>
    <t>Annexe VI  directive RED II</t>
  </si>
  <si>
    <t>Cas</t>
  </si>
  <si>
    <t>Solide uniquement
(*) Le présent groupe de matières comprend les résidus agricoles à faible densité en vrac et notamment des matières telles que les balles de paille, les écales d'avoine, les balles de riz et les balles de bagasse (liste non exhaustive).</t>
  </si>
  <si>
    <t>Solide uniquement
(**) Le groupe des résidus agricoles à densité en vrac plus élevée comprend des matières telles que les râpes de maïs, les coques de noix, les coques de soja, les enveloppes de coeur de palmier (liste non exhaustive).</t>
  </si>
  <si>
    <t>Les valeurs de la production de biogaz à partir de fumier comprennent les émissions négatives correspondant aux émissions évitées grâce à la gestion du fumier frais. La valeur e sca considérée est égale à - 45 gCO 2 eq/MJ de fumier utilisé en digestion anaérobique.</t>
  </si>
  <si>
    <t>Digestat ouvert</t>
  </si>
  <si>
    <t>Digestat fermé</t>
  </si>
  <si>
    <t>Par «plant de maïs entier», on entend le maïs récolté comme fourrage et ensilé pour le conserver.</t>
  </si>
  <si>
    <t>(*) Le présent groupe de matières comprend les résidus agricoles à faible densité en vrac et notamment des matières telles que les balles de paille, les écales d'avoine, les balles de riz et les balles de bagasse (liste non exhaustive).</t>
  </si>
  <si>
    <t>Cellule remplie automatiquement - en lien avec REDII  - ne pas modifier</t>
  </si>
  <si>
    <t>Réduc GES par défaut (donnée directive RED II ou filière bois énergie)
Electricité</t>
  </si>
  <si>
    <t>Réduc GES par défaut (donnée directive RED II ou filière bois énergie)
Chaleur</t>
  </si>
  <si>
    <t>Candidature AAP, site déjà certifié</t>
  </si>
  <si>
    <t>Candidature AAP, site en cours de certification</t>
  </si>
  <si>
    <t>Candidature AAP, site non certifié actuellement</t>
  </si>
  <si>
    <t>N° de certificat RED de l'installation</t>
  </si>
  <si>
    <t>Production d'électricité en outre-mer, à partir d'un combustible solide ou gazeux ?</t>
  </si>
  <si>
    <t>Concernant le contrôle des réductions GES réalisés dans le cadre de la réglementation REDII, le porteur de projet souhaite t'il utiliser exclusivement des facteurs d'émission par défaut ou utiliser au moins une valeur réelle ?</t>
  </si>
  <si>
    <t xml:space="preserve">Somme de Tonnage (t/an) </t>
  </si>
  <si>
    <t>(Tous)</t>
  </si>
  <si>
    <t>Taux de combustible certifié PEFC/FSC ou équivalent (%)</t>
  </si>
  <si>
    <t>Production thermique du projet (MWh biomasse sortie chaudière)</t>
  </si>
  <si>
    <t>Production électrique du projet (en cas de cogénération uniquement)</t>
  </si>
  <si>
    <r>
      <t xml:space="preserve">Pour les projets de cogénération, remplir également ce tableau concernant le plan d'approvisionnement </t>
    </r>
    <r>
      <rPr>
        <b/>
        <i/>
        <u/>
        <sz val="12"/>
        <color rgb="FFFF0000"/>
        <rFont val="Marianne"/>
        <family val="3"/>
      </rPr>
      <t>global</t>
    </r>
    <r>
      <rPr>
        <b/>
        <u/>
        <sz val="12"/>
        <color rgb="FFFF0000"/>
        <rFont val="Marianne"/>
        <family val="3"/>
      </rPr>
      <t xml:space="preserve"> </t>
    </r>
    <r>
      <rPr>
        <b/>
        <i/>
        <sz val="12"/>
        <color rgb="FFFF0000"/>
        <rFont val="Marianne"/>
        <family val="3"/>
      </rPr>
      <t xml:space="preserve">(production électricité + chaleur). Merci de renseigner ce tableau en considérant le rendement réel de l'installation (indiquer les volumes </t>
    </r>
    <r>
      <rPr>
        <b/>
        <i/>
        <u/>
        <sz val="12"/>
        <color rgb="FFFF0000"/>
        <rFont val="Marianne"/>
        <family val="3"/>
      </rPr>
      <t>réellement consommés</t>
    </r>
    <r>
      <rPr>
        <b/>
        <i/>
        <sz val="12"/>
        <color rgb="FFFF0000"/>
        <rFont val="Marianne"/>
        <family val="3"/>
      </rPr>
      <t xml:space="preserve"> pour atteindre les objectifs de production thermique et électrique)</t>
    </r>
  </si>
  <si>
    <t>Code référentiel</t>
  </si>
  <si>
    <t>Plaquettes bocagères ou agroforestières (référentiel 20017 - 1B - PFA)</t>
  </si>
  <si>
    <t>Pour les plaquettes forestières uniquement : 
Part du tonnage sur lequel le fournisseur s'engage à assurer une traçabilité feuillus/résineux (%)</t>
  </si>
  <si>
    <t>Pour les plaquettes forestières uniquement : 
Part du tonnage sur lequel le fournisseur s'engage à assurer une traçabilité du type de peuplements (%)</t>
  </si>
  <si>
    <t>Numéro convention</t>
  </si>
  <si>
    <t>Source de financement</t>
  </si>
  <si>
    <t>Etat du projet</t>
  </si>
  <si>
    <t>Nom du projet</t>
  </si>
  <si>
    <t>Site industriel</t>
  </si>
  <si>
    <t>Région implantation</t>
  </si>
  <si>
    <t>Ville implantation site</t>
  </si>
  <si>
    <t>Sous Catégorie Combustible</t>
  </si>
  <si>
    <t>Grande Catégorie Combustible</t>
  </si>
  <si>
    <t>Région origine</t>
  </si>
  <si>
    <t>Nouvelle Région Origine</t>
  </si>
  <si>
    <t>Tonnage</t>
  </si>
  <si>
    <t>Appro (MWh/an)</t>
  </si>
  <si>
    <t>Auto-consommation</t>
  </si>
  <si>
    <t>Tonnage autoconso</t>
  </si>
  <si>
    <t>% PEFC</t>
  </si>
  <si>
    <t>Tonnage PEFC</t>
  </si>
  <si>
    <t>Commentaire</t>
  </si>
  <si>
    <t>Prix biomasse déclaré (€/MWh)</t>
  </si>
  <si>
    <t>Puissance biomasse (MW)</t>
  </si>
  <si>
    <t>Production thermique biomasse (MWh/an)</t>
  </si>
  <si>
    <t xml:space="preserve"> Ville du projet</t>
  </si>
  <si>
    <t>Informations générales</t>
  </si>
  <si>
    <t>Centre Val de Loire</t>
  </si>
  <si>
    <t>Grand-Est</t>
  </si>
  <si>
    <t>Hauts de France</t>
  </si>
  <si>
    <t>Ile de France</t>
  </si>
  <si>
    <t>Nouvelle Aquitaine</t>
  </si>
  <si>
    <t>PACA</t>
  </si>
  <si>
    <t>Puissance thermique du projet (MW)</t>
  </si>
  <si>
    <t>Connexes des industries du bois</t>
  </si>
  <si>
    <t>Produits bois en fin de vie non traités</t>
  </si>
  <si>
    <t>Plaquettes Bocagères, Agroforestières, Paysagères.</t>
  </si>
  <si>
    <t>Déchets de bois traités et souillés</t>
  </si>
  <si>
    <t>Granulés de bois</t>
  </si>
  <si>
    <t xml:space="preserve">Plaquettes forestières </t>
  </si>
  <si>
    <t xml:space="preserve">Date de mise en service prévisionnelle (JJ/MM/AAAA) </t>
  </si>
  <si>
    <t>à renseigner manuellement (voir onglet nature combutible)</t>
  </si>
  <si>
    <t xml:space="preserve">Code référentiel </t>
  </si>
  <si>
    <t>Production de granulés à partir de chaleur issue d'une chaudière  gaz naturel et presse à granulés alimentée en électricité par le réseau.</t>
  </si>
  <si>
    <t>Production de granulés à partir de chaleur issue d'une chaudière à bois déchiqueté (plaquettes forestières ou produits connexes des industries de transformation du bois) et presse à granulés alimentée en électricité par le réseau.</t>
  </si>
  <si>
    <t>Production de granulés à partir de chaleur issue d'une centrale de cogénération, alimentée avec du bois déchiqueté séché au préalable et fournissant l'électricité pour la presse à granulés</t>
  </si>
  <si>
    <t>Granulés de bois (référentiel 2017-4A-GR)</t>
  </si>
  <si>
    <t>Granulés d'origine agricole (référentiel 2017-4B-GR)</t>
  </si>
  <si>
    <t>Granulés de bois traités thermiquement (référentiel 2017-4C-GR)</t>
  </si>
  <si>
    <t>Précision libre sur le combustible (type de sous produit agricole, biomasse supplémentaire...)</t>
  </si>
  <si>
    <t>Précision cas des granulés (pour remplissage onglet "fournisseurs")</t>
  </si>
  <si>
    <t xml:space="preserve">Dans les cas où le granulés est issu d'un mix "connexes/bois forestiers", renseigner deux lignes au pro rata du mix fournisseur. Prendre contact avec l'ADEME si besoin </t>
  </si>
  <si>
    <t>Pas de valeur par défaut -&gt; prendre contact avec l'ADEME qui réorientera vers le tableur REDII spécifique</t>
  </si>
  <si>
    <t>Concernant l'application des articles L. 281-7 et R. 281-2  du code de l'énergie relatifs à la durabilité de la biomasse agricole, j'atteste avoir engagé toutes les démarches nécessaires, y compris auprès de mes fournisseurs, pour disposer de la traçabilité nécessaire relative aux zones d'approvisionnement dont est originaire cette biomasse agricole.
Je suis informé que cette traçabilité doit être en place et certifiée, dans le cadre d'un système volontaire reconnu par la Commission Européenne, pour l'ensemble de la biomasse agricole utilisée, au plus tard d'ici la mise en service de mon installation. La mise en service est ici entendue comme le début de la production physique de chaleur à partir de combustibles issus de la biomasse. En cas de modification (ex : ajout d'une chaudière entraînant une modification de la puissance thermique nominale de l'installation) d'une installation existante, la mise en service est entendue comme le début du fonctionnement selon les nouvelles conditions techniques de l'installation.</t>
  </si>
  <si>
    <t>Concernant l'application des articles L. 281-9 et L. 281-10 du code de l'énergie relatifs à la durabilité de la biomasse forestière, j'atteste : 
    - disposer des analyses de niveau national ou infranational de la législation des pays permettant de démontrer le respect des critères de durabilité ;
    - à défaut, avoir engagé toutes les démarches nécessaires, y compris auprès de mes fournisseurs, pour disposer de la traçabilité nécessaire relative aux zones d'approvisionnement dont est originaire cette biomasse forestière permettant de démontrer le respect des critères de durabilité.
Je suis informé que cette traçabilité doit être en place et certifiée, dans le cadre dun système volontaire reconnu par la Commission Européenne, pour l'ensemble de la biomasse forestière utilisée, au plus tard d'ici la mise en service de mon installation. La mise en service est ici entendue comme le début de la production physique de chaleur à partir de combustibles issus de la biomasse. En cas de modification (ex : ajout d'une chaudière entraînant une modification de la puissance thermique nominale de l'installation) d'une installation existante, la mise en service est entendue comme le début du fonctionnement selon les nouvelles conditions techniques de l'installation.</t>
  </si>
  <si>
    <t>Pour les plaquettes forestières uniquement : 
Part du tonnage sur laquelle les fournisseurs s'engagent à assurer une traçabilité feuillus/résineux (%)</t>
  </si>
  <si>
    <t>Pour les plaquettes forestières uniquement : 
Part du tonnage sur laquelle les fournisseurs s'engagent à assurer une traçabilité du type de peuplements (%)</t>
  </si>
  <si>
    <t>Uniquement dans le cas de combustible granulé
% feuillus</t>
  </si>
  <si>
    <t xml:space="preserve">Uniquement dans le cas de combustible granulés :
% feuillus </t>
  </si>
  <si>
    <t>Sous produits agricoles ou agroindustriels</t>
  </si>
  <si>
    <t>Sous-produits agricoles ou agroindustriels</t>
  </si>
  <si>
    <t>A préciser : Liqueurs noires, Refus de pulpeur, Boues papetières, …</t>
  </si>
  <si>
    <t>A préciser : Coques de tournesol, Anas de lin, Issues de silo, Pailles, Sarments  Marc de raisin, Tourteau de pépin…</t>
  </si>
  <si>
    <t>Région d'implantation</t>
  </si>
  <si>
    <t>Consignes de remplissage : 
Prévoir une ligne par région et par sous-catégorie de combustible
Distinguer l'autoconsommation éventuelle
Pour les projets en cogénération, remplir également le tableau pour l'approvisionnement global</t>
  </si>
  <si>
    <t>Dans le tableau ci-dessous, les informations relatives à la conformité REDII sont en orange. Prévoir une ligne par fournisseur, sous-catégorie de combustible et rayon d'approvisionnement (ex : si un même fournisseur fournit 2 combustibles différents dans un même rayon d'approvisionnement, deux lignes sont à renseigner. Si un fournisseur fournit 2 combustibles différents avec chacun 2 rayons d'approvisionnement alors 4 lignes sont à renseigner. Ce niveau de détail correspond aux "lots" définis dans la réglementation REDII).
Pour les projets de cogénération, renseigner l'ensemble du plan d'approvisionnement ici
Pour les projets consommant du granulé, préciser le taux de feuillus en colonne R</t>
  </si>
  <si>
    <t xml:space="preserve">L’onglet «  Déclaration REDII » est à compléter dès lors que l’opérateur utilise l’une des catégories de biomasse ci-dessous et que l’opérateur a recouru à des valeurs représentatives de la filière bois-énergie déjà renseignées dans ce tableur (valeur GES globale représentative automatiquement renseignée)
Les hypothèses sous-jacentes sont disponibles dans le rapport : https://cibe.fr/wp-content/uploads/2024/02/240205_GES_REDII_CIBE-dif.pdf. Chaque opérateur doit s'assurer que ces hypothèses sont cohérentes avec sa situation individuelle, afin d'assurer que les valeurs GES utilisées soient pertinentes.
Si le combustible n'est pas utlisé ou s'il est utilisé sans se référer aux valeurs représentatives de la filière bois énergie, renseigner "Sans objet" </t>
  </si>
  <si>
    <t>Bois fin de vie utilisables selon la rubrique règlementaire 2910B (référentiel 2025-3BR1-BFVBD)</t>
  </si>
  <si>
    <t>Déchet de bois non dangereux à traiter selon la rubrique règlementaire 2971 des ICPE (référentiel 2025-3BR2-BFVBD)</t>
  </si>
  <si>
    <t>3BR1_BFVBD</t>
  </si>
  <si>
    <t>3BR2_BFVBD</t>
  </si>
  <si>
    <t>Bois fin de vie utilisables selon la rubrique règlementaire 2910A (SSD) (référentiel 2025-3A-BFVBD)</t>
  </si>
  <si>
    <t>Déchet de bois dangereux à traiter selon la rubrique règlementaire 2770 des ICPE (référentiel 2025-3C-BFVBD)</t>
  </si>
  <si>
    <t>Tonnage proposé (lettre d'intention)</t>
  </si>
  <si>
    <t>Tonnage retenu pour le projet</t>
  </si>
  <si>
    <t xml:space="preserve">Le fournisseur s'engage t il dans sa lettre d'intention et son contrat à appliquer les recommandations de la Brochure ADEME “Clés pour Agir” « Récolte durable de bois pour la production de plaquettes forestières » https://www.ademe.fr/recolte-durable-bois-production-plaquettes-forestieres ? </t>
  </si>
  <si>
    <t>Auvergne-Rhône-Alpes</t>
  </si>
  <si>
    <t>Bourgogne-Franche-Comté</t>
  </si>
  <si>
    <t>Bretagne</t>
  </si>
  <si>
    <t>Normandie</t>
  </si>
  <si>
    <t>Occitanie</t>
  </si>
  <si>
    <t>statistiques PEFC juin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</si>
</sst>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quot;MW PCI&quot;"/>
    <numFmt numFmtId="165" formatCode="0.0%"/>
    <numFmt numFmtId="166" formatCode="General&quot; gCO2/MJ&quot;"/>
    <numFmt numFmtId="167" formatCode="#,###\°\C"/>
    <numFmt numFmtId="168" formatCode="#,##0.0"/>
    <numFmt numFmtId="169" formatCode="#,##0_ ;\-#,##0\ "/>
  </numFmts>
  <fonts count="68">
    <font>
      <sz val="11"/>
      <color theme="1"/>
      <name val="Calibri"/>
      <family val="2"/>
      <scheme val="minor"/>
    </font>
    <font>
      <sz val="11"/>
      <color theme="1"/>
      <name val="Calibri"/>
      <family val="2"/>
      <scheme val="minor"/>
    </font>
    <font>
      <b/>
      <sz val="11"/>
      <color theme="1"/>
      <name val="Calibri"/>
      <family val="2"/>
      <scheme val="minor"/>
    </font>
    <font>
      <sz val="12"/>
      <name val="Franklin Gothic Medium"/>
      <family val="2"/>
    </font>
    <font>
      <sz val="12"/>
      <color theme="1"/>
      <name val="Franklin Gothic Medium"/>
      <family val="2"/>
    </font>
    <font>
      <sz val="10"/>
      <name val="Franklin Gothic Medium"/>
      <family val="2"/>
    </font>
    <font>
      <sz val="10"/>
      <name val="Times New Roman"/>
      <family val="1"/>
    </font>
    <font>
      <b/>
      <i/>
      <sz val="11"/>
      <color theme="1"/>
      <name val="Calibri"/>
      <family val="2"/>
      <scheme val="minor"/>
    </font>
    <font>
      <b/>
      <sz val="18"/>
      <color theme="0"/>
      <name val="Arial"/>
      <family val="2"/>
    </font>
    <font>
      <sz val="10"/>
      <name val="Arial"/>
      <family val="2"/>
    </font>
    <font>
      <sz val="11"/>
      <color theme="1"/>
      <name val="Arial"/>
      <family val="2"/>
    </font>
    <font>
      <b/>
      <sz val="11"/>
      <color theme="0"/>
      <name val="Arial"/>
      <family val="2"/>
    </font>
    <font>
      <sz val="8"/>
      <name val="Calibri"/>
      <family val="2"/>
      <scheme val="minor"/>
    </font>
    <font>
      <b/>
      <i/>
      <sz val="12"/>
      <color rgb="FFFF0000"/>
      <name val="Arial"/>
      <family val="2"/>
    </font>
    <font>
      <b/>
      <u/>
      <sz val="11"/>
      <color theme="1"/>
      <name val="Calibri"/>
      <family val="2"/>
      <scheme val="minor"/>
    </font>
    <font>
      <b/>
      <sz val="11"/>
      <color theme="1"/>
      <name val="Marianne"/>
      <family val="3"/>
    </font>
    <font>
      <sz val="11"/>
      <color theme="1"/>
      <name val="Marianne"/>
      <family val="3"/>
    </font>
    <font>
      <sz val="11"/>
      <color theme="0"/>
      <name val="Marianne"/>
      <family val="3"/>
    </font>
    <font>
      <b/>
      <i/>
      <sz val="11"/>
      <name val="Marianne"/>
      <family val="3"/>
    </font>
    <font>
      <b/>
      <sz val="12"/>
      <color theme="1"/>
      <name val="Marianne"/>
      <family val="3"/>
    </font>
    <font>
      <sz val="12"/>
      <color theme="1"/>
      <name val="Marianne"/>
      <family val="3"/>
    </font>
    <font>
      <sz val="12"/>
      <color theme="0"/>
      <name val="Marianne"/>
      <family val="3"/>
    </font>
    <font>
      <b/>
      <sz val="11"/>
      <color theme="0"/>
      <name val="Marianne"/>
      <family val="3"/>
    </font>
    <font>
      <sz val="12"/>
      <name val="Marianne"/>
      <family val="3"/>
    </font>
    <font>
      <b/>
      <i/>
      <sz val="12"/>
      <color rgb="FFFF0000"/>
      <name val="Marianne"/>
      <family val="3"/>
    </font>
    <font>
      <b/>
      <i/>
      <u/>
      <sz val="12"/>
      <color rgb="FFFF0000"/>
      <name val="Marianne"/>
      <family val="3"/>
    </font>
    <font>
      <sz val="10"/>
      <color theme="1"/>
      <name val="Marianne"/>
      <family val="3"/>
    </font>
    <font>
      <b/>
      <i/>
      <sz val="11"/>
      <color rgb="FFFF0000"/>
      <name val="Marianne"/>
      <family val="3"/>
    </font>
    <font>
      <b/>
      <sz val="12"/>
      <color rgb="FFFF0000"/>
      <name val="Marianne"/>
      <family val="3"/>
    </font>
    <font>
      <b/>
      <sz val="12"/>
      <color theme="0"/>
      <name val="Marianne"/>
      <family val="3"/>
    </font>
    <font>
      <b/>
      <i/>
      <sz val="12"/>
      <name val="Marianne"/>
      <family val="3"/>
    </font>
    <font>
      <i/>
      <sz val="12"/>
      <color theme="1"/>
      <name val="Marianne"/>
      <family val="3"/>
    </font>
    <font>
      <b/>
      <sz val="16"/>
      <color theme="0"/>
      <name val="Marianne"/>
      <family val="3"/>
    </font>
    <font>
      <b/>
      <sz val="14"/>
      <color theme="1"/>
      <name val="Marianne"/>
      <family val="3"/>
    </font>
    <font>
      <sz val="11"/>
      <name val="Marianne"/>
      <family val="3"/>
    </font>
    <font>
      <b/>
      <u/>
      <sz val="14"/>
      <color theme="1"/>
      <name val="Marianne"/>
      <family val="3"/>
    </font>
    <font>
      <b/>
      <u/>
      <sz val="10"/>
      <color theme="1"/>
      <name val="Marianne"/>
      <family val="3"/>
    </font>
    <font>
      <i/>
      <sz val="10"/>
      <color theme="1"/>
      <name val="Marianne"/>
      <family val="3"/>
    </font>
    <font>
      <sz val="10"/>
      <color rgb="FFFF00FF"/>
      <name val="Marianne"/>
      <family val="3"/>
    </font>
    <font>
      <b/>
      <sz val="14"/>
      <color rgb="FF000000"/>
      <name val="Calibri (Corps)_x0000_"/>
    </font>
    <font>
      <b/>
      <sz val="11"/>
      <color rgb="FF000000"/>
      <name val="Calibri"/>
      <family val="2"/>
      <scheme val="minor"/>
    </font>
    <font>
      <b/>
      <sz val="14"/>
      <color rgb="FF000000"/>
      <name val="Calibri"/>
      <family val="2"/>
      <scheme val="minor"/>
    </font>
    <font>
      <b/>
      <sz val="14"/>
      <color rgb="FFEA48F0"/>
      <name val="Calibri"/>
      <family val="2"/>
      <scheme val="minor"/>
    </font>
    <font>
      <b/>
      <sz val="14"/>
      <color rgb="FF7030A0"/>
      <name val="Calibri"/>
      <family val="2"/>
      <scheme val="minor"/>
    </font>
    <font>
      <sz val="11"/>
      <color rgb="FF000000"/>
      <name val="Calibri"/>
      <family val="2"/>
      <scheme val="minor"/>
    </font>
    <font>
      <sz val="11"/>
      <color rgb="FFEA48F0"/>
      <name val="Calibri"/>
      <family val="2"/>
      <scheme val="minor"/>
    </font>
    <font>
      <sz val="11"/>
      <color rgb="FF7030A0"/>
      <name val="Calibri"/>
      <family val="2"/>
      <scheme val="minor"/>
    </font>
    <font>
      <b/>
      <i/>
      <sz val="11"/>
      <color rgb="FF7030A0"/>
      <name val="Calibri"/>
      <family val="2"/>
      <scheme val="minor"/>
    </font>
    <font>
      <i/>
      <sz val="11"/>
      <color theme="1"/>
      <name val="Calibri"/>
      <family val="2"/>
      <scheme val="minor"/>
    </font>
    <font>
      <sz val="9"/>
      <color indexed="81"/>
      <name val="Tahoma"/>
      <family val="2"/>
    </font>
    <font>
      <b/>
      <sz val="9"/>
      <color indexed="81"/>
      <name val="Tahoma"/>
      <family val="2"/>
    </font>
    <font>
      <sz val="10"/>
      <color theme="1"/>
      <name val="Calibri"/>
      <family val="2"/>
      <scheme val="minor"/>
    </font>
    <font>
      <b/>
      <u/>
      <sz val="22"/>
      <color theme="1"/>
      <name val="Calibri"/>
      <family val="2"/>
      <scheme val="minor"/>
    </font>
    <font>
      <b/>
      <sz val="12"/>
      <color rgb="FF000000"/>
      <name val="Calibri"/>
      <family val="2"/>
      <scheme val="minor"/>
    </font>
    <font>
      <b/>
      <sz val="12"/>
      <color rgb="FFEA48F0"/>
      <name val="Calibri"/>
      <family val="2"/>
      <scheme val="minor"/>
    </font>
    <font>
      <b/>
      <sz val="12"/>
      <color rgb="FF7030A0"/>
      <name val="Calibri"/>
      <family val="2"/>
      <scheme val="minor"/>
    </font>
    <font>
      <sz val="12"/>
      <color theme="1"/>
      <name val="Calibri"/>
      <family val="2"/>
      <scheme val="minor"/>
    </font>
    <font>
      <b/>
      <sz val="11"/>
      <color rgb="FF000000"/>
      <name val="Calibri (Corps)_x0000_"/>
    </font>
    <font>
      <b/>
      <sz val="11"/>
      <color rgb="FFEA48F0"/>
      <name val="Calibri"/>
      <family val="2"/>
      <scheme val="minor"/>
    </font>
    <font>
      <b/>
      <sz val="11"/>
      <color rgb="FF7030A0"/>
      <name val="Calibri"/>
      <family val="2"/>
      <scheme val="minor"/>
    </font>
    <font>
      <b/>
      <u/>
      <sz val="20"/>
      <color theme="1"/>
      <name val="Calibri"/>
      <family val="2"/>
      <scheme val="minor"/>
    </font>
    <font>
      <b/>
      <sz val="12"/>
      <color theme="1"/>
      <name val="Calibri"/>
      <family val="2"/>
      <scheme val="minor"/>
    </font>
    <font>
      <b/>
      <u/>
      <sz val="12"/>
      <color rgb="FFFF0000"/>
      <name val="Marianne"/>
      <family val="3"/>
    </font>
    <font>
      <b/>
      <sz val="11"/>
      <color theme="1"/>
      <name val="Arial"/>
      <family val="2"/>
    </font>
    <font>
      <sz val="12"/>
      <color rgb="FFFF0000"/>
      <name val="Calibri"/>
      <family val="2"/>
      <scheme val="minor"/>
    </font>
    <font>
      <sz val="14"/>
      <color rgb="FFFF0000"/>
      <name val="Calibri"/>
      <family val="2"/>
      <scheme val="minor"/>
    </font>
    <font>
      <sz val="12"/>
      <color theme="0"/>
      <name val="Arial"/>
      <family val="2"/>
    </font>
    <font>
      <sz val="12"/>
      <name val="Arial"/>
      <family val="2"/>
    </font>
  </fonts>
  <fills count="3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rgb="FFDDEBF7"/>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3"/>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D9D9D9"/>
        <bgColor indexed="64"/>
      </patternFill>
    </fill>
    <fill>
      <patternFill patternType="solid">
        <fgColor theme="2"/>
        <bgColor indexed="64"/>
      </patternFill>
    </fill>
    <fill>
      <patternFill patternType="solid">
        <fgColor rgb="FF92D050"/>
        <bgColor indexed="64"/>
      </patternFill>
    </fill>
    <fill>
      <patternFill patternType="lightUp">
        <bgColor theme="0"/>
      </patternFill>
    </fill>
    <fill>
      <patternFill patternType="solid">
        <fgColor theme="9" tint="0.39997558519241921"/>
        <bgColor indexed="64"/>
      </patternFill>
    </fill>
    <fill>
      <patternFill patternType="solid">
        <fgColor theme="4"/>
        <bgColor theme="4"/>
      </patternFill>
    </fill>
    <fill>
      <patternFill patternType="solid">
        <fgColor theme="7"/>
        <bgColor indexed="64"/>
      </patternFill>
    </fill>
    <fill>
      <patternFill patternType="solid">
        <fgColor theme="0" tint="-0.249977111117893"/>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ABABAB"/>
      </left>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diagonalUp="1">
      <left/>
      <right/>
      <top/>
      <bottom/>
      <diagonal style="thin">
        <color auto="1"/>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right style="medium">
        <color indexed="64"/>
      </right>
      <top/>
      <bottom/>
      <diagonal/>
    </border>
    <border>
      <left style="thin">
        <color indexed="64"/>
      </left>
      <right style="medium">
        <color rgb="FF000000"/>
      </right>
      <top style="thin">
        <color indexed="64"/>
      </top>
      <bottom style="thin">
        <color rgb="FF000000"/>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diagonal/>
    </border>
    <border>
      <left style="medium">
        <color indexed="64"/>
      </left>
      <right style="thin">
        <color indexed="64"/>
      </right>
      <top style="double">
        <color indexed="64"/>
      </top>
      <bottom/>
      <diagonal/>
    </border>
    <border>
      <left style="medium">
        <color indexed="64"/>
      </left>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thin">
        <color indexed="64"/>
      </left>
      <right style="medium">
        <color rgb="FF000000"/>
      </right>
      <top style="thin">
        <color indexed="64"/>
      </top>
      <bottom/>
      <diagonal/>
    </border>
    <border>
      <left style="thin">
        <color indexed="64"/>
      </left>
      <right/>
      <top style="thin">
        <color indexed="64"/>
      </top>
      <bottom style="thin">
        <color rgb="FF000000"/>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9" fontId="1" fillId="0" borderId="0" applyFont="0" applyFill="0" applyBorder="0" applyAlignment="0" applyProtection="0"/>
    <xf numFmtId="44" fontId="9" fillId="0" borderId="0" applyFont="0" applyFill="0" applyBorder="0" applyAlignment="0" applyProtection="0"/>
    <xf numFmtId="43" fontId="1" fillId="0" borderId="0" applyFont="0" applyFill="0" applyBorder="0" applyAlignment="0" applyProtection="0"/>
  </cellStyleXfs>
  <cellXfs count="500">
    <xf numFmtId="0" fontId="0" fillId="0" borderId="0" xfId="0"/>
    <xf numFmtId="0" fontId="2" fillId="0" borderId="0" xfId="0" applyFont="1"/>
    <xf numFmtId="0" fontId="0" fillId="0" borderId="0" xfId="0" applyAlignment="1">
      <alignment wrapText="1"/>
    </xf>
    <xf numFmtId="0" fontId="5" fillId="4" borderId="0" xfId="0" applyFont="1" applyFill="1" applyAlignment="1">
      <alignment horizontal="center" vertical="center" wrapText="1"/>
    </xf>
    <xf numFmtId="0" fontId="6" fillId="4" borderId="0" xfId="0" applyFont="1" applyFill="1" applyAlignment="1">
      <alignment wrapText="1"/>
    </xf>
    <xf numFmtId="0" fontId="5" fillId="0" borderId="0" xfId="0" applyFont="1" applyAlignment="1">
      <alignment horizontal="center" vertical="center" wrapText="1"/>
    </xf>
    <xf numFmtId="0" fontId="6" fillId="0" borderId="0" xfId="0" applyFont="1" applyAlignment="1">
      <alignment wrapText="1"/>
    </xf>
    <xf numFmtId="0" fontId="0" fillId="3" borderId="0" xfId="0" applyFill="1" applyAlignment="1">
      <alignment wrapText="1"/>
    </xf>
    <xf numFmtId="0" fontId="5" fillId="3" borderId="0" xfId="0" applyFont="1" applyFill="1" applyAlignment="1">
      <alignment horizontal="center" vertical="center" wrapText="1"/>
    </xf>
    <xf numFmtId="0" fontId="6" fillId="3" borderId="0" xfId="0" applyFont="1" applyFill="1" applyAlignment="1">
      <alignment wrapText="1"/>
    </xf>
    <xf numFmtId="0" fontId="0" fillId="0" borderId="0" xfId="0" applyAlignment="1">
      <alignment horizontal="center"/>
    </xf>
    <xf numFmtId="0" fontId="2" fillId="3" borderId="0" xfId="0" applyFont="1" applyFill="1" applyAlignment="1">
      <alignment horizontal="center" wrapText="1"/>
    </xf>
    <xf numFmtId="0" fontId="0" fillId="0" borderId="0" xfId="0" applyAlignment="1">
      <alignment horizontal="center" vertical="center"/>
    </xf>
    <xf numFmtId="0" fontId="3" fillId="3" borderId="0" xfId="0" applyFont="1" applyFill="1" applyAlignment="1">
      <alignment horizontal="left" vertical="center" wrapText="1"/>
    </xf>
    <xf numFmtId="0" fontId="7" fillId="0" borderId="12" xfId="0" applyFont="1" applyBorder="1"/>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3" fontId="3" fillId="2" borderId="1" xfId="0" applyNumberFormat="1" applyFont="1" applyFill="1" applyBorder="1" applyAlignment="1" applyProtection="1">
      <alignment horizontal="center" vertical="center" wrapText="1"/>
      <protection locked="0"/>
    </xf>
    <xf numFmtId="49" fontId="10" fillId="3" borderId="7" xfId="0" applyNumberFormat="1" applyFont="1" applyFill="1" applyBorder="1" applyAlignment="1">
      <alignment horizontal="left" wrapText="1"/>
    </xf>
    <xf numFmtId="49" fontId="10" fillId="6" borderId="1" xfId="0" applyNumberFormat="1" applyFont="1" applyFill="1" applyBorder="1" applyAlignment="1">
      <alignment horizontal="left" vertical="center" wrapText="1"/>
    </xf>
    <xf numFmtId="9" fontId="10" fillId="0" borderId="6" xfId="0" applyNumberFormat="1" applyFont="1" applyBorder="1" applyAlignment="1">
      <alignment horizontal="center" vertical="center"/>
    </xf>
    <xf numFmtId="9" fontId="10" fillId="0" borderId="8" xfId="0" applyNumberFormat="1" applyFont="1" applyBorder="1" applyAlignment="1">
      <alignment horizontal="center" vertical="center"/>
    </xf>
    <xf numFmtId="0" fontId="10" fillId="0" borderId="0" xfId="0" applyFont="1" applyAlignment="1">
      <alignment horizontal="left" vertical="center"/>
    </xf>
    <xf numFmtId="0" fontId="10" fillId="0" borderId="20" xfId="0" applyFont="1" applyBorder="1" applyAlignment="1">
      <alignment horizontal="left" vertical="center"/>
    </xf>
    <xf numFmtId="9" fontId="10" fillId="0" borderId="11" xfId="0" applyNumberFormat="1" applyFont="1" applyBorder="1" applyAlignment="1">
      <alignment horizontal="left" vertical="center"/>
    </xf>
    <xf numFmtId="0" fontId="11" fillId="14" borderId="18" xfId="0" applyFont="1" applyFill="1" applyBorder="1" applyAlignment="1">
      <alignment horizontal="center" vertical="center" wrapText="1"/>
    </xf>
    <xf numFmtId="0" fontId="11" fillId="14" borderId="19" xfId="0" applyFont="1" applyFill="1" applyBorder="1" applyAlignment="1">
      <alignment horizontal="center" vertical="center" wrapText="1"/>
    </xf>
    <xf numFmtId="0" fontId="11" fillId="14" borderId="5" xfId="0" applyFont="1" applyFill="1" applyBorder="1" applyAlignment="1">
      <alignment horizontal="center" vertical="center"/>
    </xf>
    <xf numFmtId="0" fontId="11" fillId="14" borderId="2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10" fontId="0" fillId="0" borderId="0" xfId="0" applyNumberFormat="1"/>
    <xf numFmtId="0" fontId="13" fillId="0" borderId="0" xfId="0" applyFont="1" applyAlignment="1" applyProtection="1">
      <alignment vertical="center" wrapText="1"/>
      <protection hidden="1"/>
    </xf>
    <xf numFmtId="0" fontId="0" fillId="0" borderId="0" xfId="0" applyAlignment="1">
      <alignment vertical="center"/>
    </xf>
    <xf numFmtId="0" fontId="14" fillId="0" borderId="0" xfId="0" applyFont="1"/>
    <xf numFmtId="0" fontId="0" fillId="16" borderId="29" xfId="0" applyFill="1" applyBorder="1"/>
    <xf numFmtId="0" fontId="15" fillId="3" borderId="0" xfId="0" applyFont="1" applyFill="1" applyAlignment="1">
      <alignment horizontal="center" wrapText="1"/>
    </xf>
    <xf numFmtId="0" fontId="16" fillId="3" borderId="0" xfId="0" applyFont="1" applyFill="1" applyAlignment="1">
      <alignment wrapText="1"/>
    </xf>
    <xf numFmtId="0" fontId="16" fillId="0" borderId="0" xfId="0" applyFont="1" applyAlignment="1">
      <alignment wrapText="1"/>
    </xf>
    <xf numFmtId="0" fontId="15"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Alignment="1">
      <alignment horizontal="center" vertical="center" wrapText="1"/>
    </xf>
    <xf numFmtId="0" fontId="18"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3" fillId="3" borderId="0" xfId="0" applyFont="1" applyFill="1" applyAlignment="1" applyProtection="1">
      <alignment horizontal="center" vertical="center" wrapText="1"/>
      <protection hidden="1"/>
    </xf>
    <xf numFmtId="0" fontId="27" fillId="3" borderId="4" xfId="0" applyFont="1" applyFill="1" applyBorder="1" applyAlignment="1">
      <alignment horizontal="center" vertical="center"/>
    </xf>
    <xf numFmtId="0" fontId="27" fillId="3" borderId="0" xfId="0" applyFont="1" applyFill="1" applyAlignment="1">
      <alignment horizontal="center" vertical="center"/>
    </xf>
    <xf numFmtId="3" fontId="22" fillId="12" borderId="10" xfId="0" applyNumberFormat="1" applyFont="1" applyFill="1" applyBorder="1" applyAlignment="1">
      <alignment horizontal="center" vertical="center"/>
    </xf>
    <xf numFmtId="0" fontId="28" fillId="3" borderId="0" xfId="0" applyFont="1" applyFill="1" applyAlignment="1">
      <alignment horizontal="left" vertical="center" wrapText="1"/>
    </xf>
    <xf numFmtId="9" fontId="16" fillId="3" borderId="0" xfId="1" applyFont="1" applyFill="1" applyAlignment="1">
      <alignment wrapText="1"/>
    </xf>
    <xf numFmtId="3" fontId="16" fillId="3" borderId="0" xfId="0" applyNumberFormat="1" applyFont="1" applyFill="1" applyAlignment="1">
      <alignment wrapText="1"/>
    </xf>
    <xf numFmtId="9" fontId="22" fillId="12" borderId="10" xfId="1" applyFont="1" applyFill="1" applyBorder="1" applyAlignment="1">
      <alignment horizontal="center" vertical="center"/>
    </xf>
    <xf numFmtId="0" fontId="19" fillId="3" borderId="0" xfId="0" applyFont="1" applyFill="1" applyAlignment="1">
      <alignment horizontal="center" wrapText="1"/>
    </xf>
    <xf numFmtId="0" fontId="20" fillId="3" borderId="0" xfId="0" applyFont="1" applyFill="1" applyAlignment="1">
      <alignment wrapText="1"/>
    </xf>
    <xf numFmtId="0" fontId="20" fillId="0" borderId="0" xfId="0" applyFont="1" applyAlignment="1">
      <alignment wrapText="1"/>
    </xf>
    <xf numFmtId="0" fontId="19"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0" xfId="0" applyFont="1" applyFill="1" applyAlignment="1">
      <alignment horizontal="center" vertical="center" wrapText="1"/>
    </xf>
    <xf numFmtId="0" fontId="30" fillId="0" borderId="0" xfId="0" applyFont="1" applyAlignment="1">
      <alignment vertical="center"/>
    </xf>
    <xf numFmtId="0" fontId="20" fillId="0" borderId="0" xfId="0" applyFont="1" applyAlignment="1">
      <alignment horizontal="left" vertical="center" wrapText="1"/>
    </xf>
    <xf numFmtId="9" fontId="23" fillId="0" borderId="0" xfId="1" applyFont="1" applyFill="1" applyBorder="1" applyAlignment="1" applyProtection="1">
      <alignment horizontal="center" vertical="center"/>
      <protection locked="0"/>
    </xf>
    <xf numFmtId="0" fontId="31" fillId="0" borderId="0" xfId="0" applyFont="1" applyAlignment="1">
      <alignment horizontal="center" vertical="center" wrapText="1"/>
    </xf>
    <xf numFmtId="0" fontId="19" fillId="0" borderId="0" xfId="0" applyFont="1" applyAlignment="1">
      <alignment horizontal="center" wrapText="1"/>
    </xf>
    <xf numFmtId="0" fontId="24" fillId="0" borderId="0" xfId="0" applyFont="1" applyAlignment="1">
      <alignment horizontal="left" vertical="center" wrapText="1"/>
    </xf>
    <xf numFmtId="0" fontId="29" fillId="13" borderId="15" xfId="0" applyFont="1" applyFill="1" applyBorder="1" applyAlignment="1">
      <alignment horizontal="center" vertical="center" wrapText="1"/>
    </xf>
    <xf numFmtId="0" fontId="29" fillId="13" borderId="26" xfId="0" applyFont="1" applyFill="1" applyBorder="1" applyAlignment="1">
      <alignment horizontal="center" vertical="center" wrapText="1"/>
    </xf>
    <xf numFmtId="0" fontId="23" fillId="2" borderId="1" xfId="0" applyFont="1" applyFill="1" applyBorder="1" applyAlignment="1" applyProtection="1">
      <alignment horizontal="center" vertical="center" wrapText="1"/>
      <protection locked="0"/>
    </xf>
    <xf numFmtId="49" fontId="23" fillId="2" borderId="1" xfId="0" applyNumberFormat="1" applyFont="1" applyFill="1" applyBorder="1" applyAlignment="1" applyProtection="1">
      <alignment horizontal="center" vertical="center" wrapText="1"/>
      <protection locked="0"/>
    </xf>
    <xf numFmtId="9" fontId="20" fillId="2" borderId="1" xfId="1"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3" fontId="20" fillId="2" borderId="1" xfId="0" applyNumberFormat="1" applyFont="1" applyFill="1" applyBorder="1" applyAlignment="1" applyProtection="1">
      <alignment horizontal="center" vertical="center" wrapText="1"/>
      <protection locked="0"/>
    </xf>
    <xf numFmtId="3" fontId="21" fillId="12" borderId="1" xfId="0" applyNumberFormat="1" applyFont="1" applyFill="1" applyBorder="1" applyAlignment="1">
      <alignment horizontal="center" vertical="center" wrapText="1"/>
    </xf>
    <xf numFmtId="0" fontId="21" fillId="12" borderId="1" xfId="0" applyFont="1" applyFill="1" applyBorder="1" applyAlignment="1">
      <alignment horizontal="center" vertical="center" wrapText="1"/>
    </xf>
    <xf numFmtId="9" fontId="21" fillId="12" borderId="1" xfId="0" applyNumberFormat="1" applyFont="1" applyFill="1" applyBorder="1" applyAlignment="1">
      <alignment horizontal="center" vertical="center" wrapText="1"/>
    </xf>
    <xf numFmtId="9" fontId="21" fillId="12" borderId="24" xfId="0" applyNumberFormat="1" applyFont="1" applyFill="1" applyBorder="1" applyAlignment="1">
      <alignment horizontal="center" vertical="center" wrapText="1"/>
    </xf>
    <xf numFmtId="0" fontId="24" fillId="3" borderId="4" xfId="0" applyFont="1" applyFill="1" applyBorder="1" applyAlignment="1">
      <alignment horizontal="center" vertical="center"/>
    </xf>
    <xf numFmtId="0" fontId="24" fillId="3" borderId="0" xfId="0" applyFont="1" applyFill="1" applyAlignment="1">
      <alignment horizontal="center" vertical="center"/>
    </xf>
    <xf numFmtId="1" fontId="20" fillId="2" borderId="1" xfId="0" applyNumberFormat="1" applyFont="1" applyFill="1" applyBorder="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3" fontId="20" fillId="2" borderId="16" xfId="0" applyNumberFormat="1" applyFont="1" applyFill="1" applyBorder="1" applyAlignment="1" applyProtection="1">
      <alignment horizontal="center" vertical="center" wrapText="1"/>
      <protection locked="0"/>
    </xf>
    <xf numFmtId="1" fontId="20" fillId="2" borderId="16" xfId="0" applyNumberFormat="1" applyFont="1" applyFill="1" applyBorder="1" applyAlignment="1" applyProtection="1">
      <alignment horizontal="center" vertical="center" wrapText="1"/>
      <protection locked="0"/>
    </xf>
    <xf numFmtId="3" fontId="21" fillId="12" borderId="16" xfId="0" applyNumberFormat="1" applyFont="1" applyFill="1" applyBorder="1" applyAlignment="1">
      <alignment horizontal="center" vertical="center" wrapText="1"/>
    </xf>
    <xf numFmtId="0" fontId="20" fillId="2" borderId="16" xfId="0" applyFont="1" applyFill="1" applyBorder="1" applyAlignment="1">
      <alignment horizontal="center" vertical="center" wrapText="1"/>
    </xf>
    <xf numFmtId="9" fontId="21" fillId="12" borderId="16" xfId="0" applyNumberFormat="1" applyFont="1" applyFill="1" applyBorder="1" applyAlignment="1">
      <alignment horizontal="center" vertical="center" wrapText="1"/>
    </xf>
    <xf numFmtId="0" fontId="29" fillId="12" borderId="9" xfId="0" applyFont="1" applyFill="1" applyBorder="1" applyAlignment="1">
      <alignment horizontal="center" vertical="center" wrapText="1"/>
    </xf>
    <xf numFmtId="0" fontId="29" fillId="12" borderId="10" xfId="0" applyFont="1" applyFill="1" applyBorder="1" applyAlignment="1">
      <alignment horizontal="center" vertical="center" wrapText="1"/>
    </xf>
    <xf numFmtId="3" fontId="29" fillId="12" borderId="10" xfId="0" applyNumberFormat="1" applyFont="1" applyFill="1" applyBorder="1" applyAlignment="1">
      <alignment horizontal="center" vertical="center" wrapText="1"/>
    </xf>
    <xf numFmtId="3" fontId="29" fillId="12" borderId="10" xfId="0" applyNumberFormat="1" applyFont="1" applyFill="1" applyBorder="1" applyAlignment="1">
      <alignment horizontal="center" vertical="center"/>
    </xf>
    <xf numFmtId="9" fontId="29" fillId="12" borderId="10" xfId="0" applyNumberFormat="1" applyFont="1" applyFill="1" applyBorder="1" applyAlignment="1">
      <alignment horizontal="center" vertical="center" wrapText="1"/>
    </xf>
    <xf numFmtId="9" fontId="29" fillId="12" borderId="11" xfId="1" applyFont="1" applyFill="1" applyBorder="1" applyAlignment="1">
      <alignment horizontal="center" vertical="center" wrapText="1"/>
    </xf>
    <xf numFmtId="0" fontId="20" fillId="0" borderId="0" xfId="0" applyFont="1" applyAlignment="1">
      <alignment horizontal="center" vertical="center" wrapText="1"/>
    </xf>
    <xf numFmtId="0" fontId="19" fillId="3" borderId="0" xfId="0" applyFont="1" applyFill="1" applyAlignment="1">
      <alignment horizontal="center" vertical="center" wrapText="1"/>
    </xf>
    <xf numFmtId="49" fontId="20" fillId="3" borderId="0" xfId="0" applyNumberFormat="1" applyFont="1" applyFill="1" applyAlignment="1">
      <alignment wrapText="1"/>
    </xf>
    <xf numFmtId="3" fontId="20" fillId="3" borderId="0" xfId="0" applyNumberFormat="1" applyFont="1" applyFill="1" applyAlignment="1">
      <alignment wrapText="1"/>
    </xf>
    <xf numFmtId="0" fontId="29" fillId="13" borderId="17" xfId="0" applyFont="1" applyFill="1" applyBorder="1" applyAlignment="1">
      <alignment horizontal="center" vertical="center" wrapText="1"/>
    </xf>
    <xf numFmtId="0" fontId="29" fillId="13" borderId="6" xfId="0" applyFont="1" applyFill="1" applyBorder="1" applyAlignment="1">
      <alignment horizontal="center" vertical="center" wrapText="1"/>
    </xf>
    <xf numFmtId="0" fontId="23" fillId="2" borderId="1" xfId="0"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3" fontId="20" fillId="2" borderId="1" xfId="0" applyNumberFormat="1"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9" fontId="21" fillId="12" borderId="8" xfId="0" applyNumberFormat="1" applyFont="1" applyFill="1" applyBorder="1" applyAlignment="1">
      <alignment horizontal="center" vertical="center" wrapText="1"/>
    </xf>
    <xf numFmtId="9" fontId="29" fillId="12" borderId="10" xfId="1" applyFont="1" applyFill="1" applyBorder="1" applyAlignment="1">
      <alignment horizontal="center" vertical="center"/>
    </xf>
    <xf numFmtId="0" fontId="31" fillId="3" borderId="0" xfId="0" applyFont="1" applyFill="1" applyAlignment="1">
      <alignment vertical="center" wrapText="1"/>
    </xf>
    <xf numFmtId="9" fontId="20" fillId="2" borderId="1" xfId="1" applyFont="1" applyFill="1" applyBorder="1" applyAlignment="1" applyProtection="1">
      <alignment horizontal="center" vertical="center" wrapText="1"/>
      <protection locked="0"/>
    </xf>
    <xf numFmtId="9" fontId="20" fillId="2" borderId="16" xfId="1" applyFont="1" applyFill="1" applyBorder="1" applyAlignment="1" applyProtection="1">
      <alignment horizontal="center" vertical="center" wrapText="1"/>
      <protection locked="0"/>
    </xf>
    <xf numFmtId="0" fontId="18" fillId="3" borderId="0" xfId="0" applyFont="1" applyFill="1" applyAlignment="1" applyProtection="1">
      <alignment horizontal="left" vertical="center"/>
      <protection hidden="1"/>
    </xf>
    <xf numFmtId="3" fontId="22" fillId="12" borderId="10" xfId="0" applyNumberFormat="1" applyFont="1" applyFill="1" applyBorder="1" applyAlignment="1">
      <alignment wrapText="1"/>
    </xf>
    <xf numFmtId="9" fontId="22" fillId="12" borderId="10" xfId="0" applyNumberFormat="1" applyFont="1" applyFill="1" applyBorder="1" applyAlignment="1">
      <alignment wrapText="1"/>
    </xf>
    <xf numFmtId="0" fontId="16" fillId="3" borderId="0" xfId="0" applyFont="1" applyFill="1" applyAlignment="1">
      <alignment vertical="center" wrapText="1"/>
    </xf>
    <xf numFmtId="0" fontId="16" fillId="0" borderId="0" xfId="0" applyFont="1" applyAlignment="1">
      <alignment vertical="center"/>
    </xf>
    <xf numFmtId="0" fontId="17" fillId="0" borderId="0" xfId="0" applyFont="1" applyAlignment="1">
      <alignment vertical="center"/>
    </xf>
    <xf numFmtId="0" fontId="34" fillId="3" borderId="0" xfId="0" applyFont="1" applyFill="1" applyAlignment="1" applyProtection="1">
      <alignment horizontal="center" vertical="center" wrapText="1"/>
      <protection hidden="1"/>
    </xf>
    <xf numFmtId="0" fontId="22" fillId="12" borderId="9" xfId="0" applyFont="1" applyFill="1" applyBorder="1" applyAlignment="1">
      <alignment vertical="top" wrapText="1"/>
    </xf>
    <xf numFmtId="0" fontId="22" fillId="12" borderId="10" xfId="0" applyFont="1" applyFill="1" applyBorder="1" applyAlignment="1">
      <alignment vertical="top" wrapText="1"/>
    </xf>
    <xf numFmtId="0" fontId="22" fillId="12" borderId="10" xfId="0" applyFont="1" applyFill="1" applyBorder="1" applyAlignment="1">
      <alignment horizontal="left" vertical="top" wrapText="1"/>
    </xf>
    <xf numFmtId="0" fontId="26" fillId="0" borderId="0" xfId="0" applyFont="1"/>
    <xf numFmtId="0" fontId="38" fillId="17" borderId="1" xfId="0" applyFont="1" applyFill="1" applyBorder="1" applyAlignment="1">
      <alignment horizontal="center" vertical="center"/>
    </xf>
    <xf numFmtId="0" fontId="26" fillId="0" borderId="23" xfId="0" applyFont="1" applyBorder="1"/>
    <xf numFmtId="0" fontId="26" fillId="0" borderId="33" xfId="0" applyFont="1" applyBorder="1"/>
    <xf numFmtId="0" fontId="36" fillId="0" borderId="23" xfId="0" applyFont="1" applyBorder="1"/>
    <xf numFmtId="0" fontId="36" fillId="0" borderId="33" xfId="0" applyFont="1" applyBorder="1" applyAlignment="1">
      <alignment horizontal="center"/>
    </xf>
    <xf numFmtId="0" fontId="37" fillId="0" borderId="23" xfId="0" applyFont="1" applyBorder="1" applyAlignment="1">
      <alignment vertical="center" wrapText="1"/>
    </xf>
    <xf numFmtId="0" fontId="26" fillId="0" borderId="33" xfId="0" applyFont="1" applyBorder="1" applyAlignment="1">
      <alignment horizontal="center" vertical="center"/>
    </xf>
    <xf numFmtId="0" fontId="37" fillId="0" borderId="26" xfId="0" applyFont="1" applyBorder="1" applyAlignment="1">
      <alignment vertical="center" wrapText="1"/>
    </xf>
    <xf numFmtId="0" fontId="26" fillId="0" borderId="23" xfId="0" applyFont="1" applyBorder="1" applyAlignment="1">
      <alignment wrapText="1"/>
    </xf>
    <xf numFmtId="0" fontId="26" fillId="0" borderId="23" xfId="0" applyFont="1" applyBorder="1" applyAlignment="1">
      <alignment horizontal="left" wrapText="1"/>
    </xf>
    <xf numFmtId="0" fontId="26" fillId="0" borderId="26" xfId="0" applyFont="1" applyBorder="1" applyAlignment="1">
      <alignment wrapText="1"/>
    </xf>
    <xf numFmtId="0" fontId="22" fillId="12" borderId="20" xfId="0" applyFont="1" applyFill="1" applyBorder="1" applyAlignment="1">
      <alignment vertical="top" wrapText="1"/>
    </xf>
    <xf numFmtId="0" fontId="20" fillId="2" borderId="24" xfId="0" applyFont="1" applyFill="1" applyBorder="1" applyAlignment="1">
      <alignment vertical="center"/>
    </xf>
    <xf numFmtId="0" fontId="14" fillId="19" borderId="1" xfId="0" applyFont="1" applyFill="1" applyBorder="1"/>
    <xf numFmtId="165" fontId="0" fillId="0" borderId="0" xfId="0" applyNumberFormat="1"/>
    <xf numFmtId="0" fontId="0" fillId="19" borderId="1" xfId="0" applyFill="1" applyBorder="1" applyAlignment="1">
      <alignment wrapText="1"/>
    </xf>
    <xf numFmtId="0" fontId="0" fillId="19" borderId="1" xfId="0" applyFill="1" applyBorder="1"/>
    <xf numFmtId="0" fontId="14" fillId="17" borderId="1" xfId="0" applyFont="1" applyFill="1" applyBorder="1"/>
    <xf numFmtId="0" fontId="0" fillId="17" borderId="1" xfId="0" applyFill="1" applyBorder="1"/>
    <xf numFmtId="0" fontId="14" fillId="20" borderId="1" xfId="0" applyFont="1" applyFill="1" applyBorder="1"/>
    <xf numFmtId="0" fontId="0" fillId="21" borderId="38" xfId="0" applyFill="1" applyBorder="1"/>
    <xf numFmtId="0" fontId="0" fillId="21" borderId="34" xfId="0" applyFill="1" applyBorder="1"/>
    <xf numFmtId="165" fontId="0" fillId="21" borderId="34" xfId="0" applyNumberFormat="1" applyFill="1" applyBorder="1"/>
    <xf numFmtId="165" fontId="0" fillId="21" borderId="5" xfId="0" applyNumberFormat="1" applyFill="1" applyBorder="1"/>
    <xf numFmtId="0" fontId="0" fillId="20" borderId="1" xfId="0" applyFill="1" applyBorder="1"/>
    <xf numFmtId="166" fontId="0" fillId="20" borderId="1" xfId="0" applyNumberFormat="1" applyFill="1" applyBorder="1"/>
    <xf numFmtId="0" fontId="0" fillId="21" borderId="4" xfId="0" applyFill="1" applyBorder="1"/>
    <xf numFmtId="0" fontId="0" fillId="21" borderId="0" xfId="0" applyFill="1"/>
    <xf numFmtId="165" fontId="0" fillId="21" borderId="0" xfId="0" applyNumberFormat="1" applyFill="1"/>
    <xf numFmtId="165" fontId="0" fillId="21" borderId="35" xfId="0" applyNumberFormat="1" applyFill="1" applyBorder="1"/>
    <xf numFmtId="1" fontId="0" fillId="21" borderId="35" xfId="0" applyNumberFormat="1" applyFill="1" applyBorder="1"/>
    <xf numFmtId="0" fontId="0" fillId="21" borderId="39" xfId="0" applyFill="1" applyBorder="1"/>
    <xf numFmtId="0" fontId="0" fillId="21" borderId="40" xfId="0" applyFill="1" applyBorder="1"/>
    <xf numFmtId="165" fontId="0" fillId="21" borderId="40" xfId="0" applyNumberFormat="1" applyFill="1" applyBorder="1"/>
    <xf numFmtId="165" fontId="0" fillId="21" borderId="41" xfId="0" applyNumberFormat="1" applyFill="1" applyBorder="1"/>
    <xf numFmtId="0" fontId="39" fillId="22" borderId="4" xfId="0" applyFont="1" applyFill="1" applyBorder="1" applyAlignment="1">
      <alignment vertical="center" wrapText="1"/>
    </xf>
    <xf numFmtId="0" fontId="39" fillId="22" borderId="0" xfId="0" applyFont="1" applyFill="1" applyAlignment="1">
      <alignment vertical="center" wrapText="1"/>
    </xf>
    <xf numFmtId="0" fontId="40" fillId="22" borderId="35" xfId="0" applyFont="1" applyFill="1" applyBorder="1" applyAlignment="1">
      <alignment vertical="center" wrapText="1"/>
    </xf>
    <xf numFmtId="0" fontId="41" fillId="22" borderId="21" xfId="0" applyFont="1" applyFill="1" applyBorder="1" applyAlignment="1">
      <alignment vertical="center" wrapText="1"/>
    </xf>
    <xf numFmtId="0" fontId="41" fillId="22" borderId="38" xfId="0" applyFont="1" applyFill="1" applyBorder="1" applyAlignment="1">
      <alignment horizontal="center" vertical="center" wrapText="1"/>
    </xf>
    <xf numFmtId="0" fontId="40" fillId="22" borderId="41" xfId="0" applyFont="1" applyFill="1" applyBorder="1" applyAlignment="1">
      <alignment vertical="center" wrapText="1"/>
    </xf>
    <xf numFmtId="0" fontId="44" fillId="0" borderId="0" xfId="0" applyFont="1" applyAlignment="1">
      <alignment horizontal="right" vertical="center" wrapText="1"/>
    </xf>
    <xf numFmtId="0" fontId="1" fillId="0" borderId="37" xfId="0" applyFont="1" applyBorder="1" applyAlignment="1">
      <alignment horizontal="center" vertical="center" wrapText="1"/>
    </xf>
    <xf numFmtId="9" fontId="45" fillId="21" borderId="37" xfId="0" applyNumberFormat="1" applyFont="1" applyFill="1" applyBorder="1" applyAlignment="1">
      <alignment horizontal="center" vertical="center" wrapText="1"/>
    </xf>
    <xf numFmtId="2" fontId="45" fillId="0" borderId="0" xfId="0" applyNumberFormat="1" applyFont="1" applyAlignment="1">
      <alignment horizontal="center" vertical="center" wrapText="1"/>
    </xf>
    <xf numFmtId="165" fontId="45" fillId="0" borderId="0" xfId="0" applyNumberFormat="1" applyFont="1" applyAlignment="1">
      <alignment horizontal="center" vertical="center" wrapText="1"/>
    </xf>
    <xf numFmtId="165" fontId="44" fillId="0" borderId="37" xfId="0" applyNumberFormat="1" applyFont="1" applyBorder="1" applyAlignment="1">
      <alignment horizontal="center" vertical="center" wrapText="1"/>
    </xf>
    <xf numFmtId="0" fontId="0" fillId="24" borderId="0" xfId="0" applyFill="1"/>
    <xf numFmtId="0" fontId="44" fillId="23" borderId="45" xfId="0" applyFont="1" applyFill="1" applyBorder="1" applyAlignment="1">
      <alignment horizontal="center" vertical="center" wrapText="1"/>
    </xf>
    <xf numFmtId="0" fontId="44" fillId="0" borderId="46" xfId="0" applyFont="1" applyBorder="1" applyAlignment="1">
      <alignment horizontal="center" vertical="center" wrapText="1"/>
    </xf>
    <xf numFmtId="0" fontId="44" fillId="0" borderId="47" xfId="0" applyFont="1" applyBorder="1" applyAlignment="1">
      <alignment horizontal="right" vertical="center" wrapText="1"/>
    </xf>
    <xf numFmtId="0" fontId="1" fillId="0" borderId="48" xfId="0" applyFont="1" applyBorder="1" applyAlignment="1">
      <alignment horizontal="center" vertical="center" wrapText="1"/>
    </xf>
    <xf numFmtId="9" fontId="45" fillId="21" borderId="48" xfId="0" applyNumberFormat="1" applyFont="1" applyFill="1" applyBorder="1" applyAlignment="1">
      <alignment horizontal="center" vertical="center" wrapText="1"/>
    </xf>
    <xf numFmtId="2" fontId="45" fillId="0" borderId="47" xfId="0" applyNumberFormat="1" applyFont="1" applyBorder="1" applyAlignment="1">
      <alignment horizontal="center" vertical="center" wrapText="1"/>
    </xf>
    <xf numFmtId="165" fontId="45" fillId="0" borderId="47" xfId="0" applyNumberFormat="1" applyFont="1" applyBorder="1" applyAlignment="1">
      <alignment horizontal="center" vertical="center" wrapText="1"/>
    </xf>
    <xf numFmtId="165" fontId="44" fillId="0" borderId="48" xfId="0" applyNumberFormat="1" applyFont="1" applyBorder="1" applyAlignment="1">
      <alignment horizontal="center" vertical="center" wrapText="1"/>
    </xf>
    <xf numFmtId="0" fontId="0" fillId="24" borderId="47" xfId="0" applyFill="1" applyBorder="1"/>
    <xf numFmtId="0" fontId="0" fillId="0" borderId="47" xfId="0" applyBorder="1"/>
    <xf numFmtId="0" fontId="1" fillId="0" borderId="31" xfId="0" applyFont="1" applyBorder="1" applyAlignment="1">
      <alignment horizontal="right"/>
    </xf>
    <xf numFmtId="9" fontId="45" fillId="0" borderId="37" xfId="0" applyNumberFormat="1" applyFont="1" applyBorder="1" applyAlignment="1">
      <alignment horizontal="center" vertical="center" wrapText="1"/>
    </xf>
    <xf numFmtId="2" fontId="46" fillId="21" borderId="1" xfId="0" applyNumberFormat="1" applyFont="1" applyFill="1" applyBorder="1" applyAlignment="1">
      <alignment horizontal="center" vertical="center" wrapText="1"/>
    </xf>
    <xf numFmtId="165" fontId="46" fillId="21" borderId="1" xfId="1" applyNumberFormat="1" applyFont="1" applyFill="1" applyBorder="1" applyAlignment="1">
      <alignment horizontal="center" vertical="center" wrapText="1"/>
    </xf>
    <xf numFmtId="0" fontId="7" fillId="0" borderId="0" xfId="0" applyFont="1"/>
    <xf numFmtId="0" fontId="1" fillId="0" borderId="23" xfId="0" applyFont="1" applyBorder="1" applyAlignment="1">
      <alignment horizontal="right"/>
    </xf>
    <xf numFmtId="0" fontId="1" fillId="0" borderId="46" xfId="0" applyFont="1" applyBorder="1" applyAlignment="1">
      <alignment horizontal="right"/>
    </xf>
    <xf numFmtId="9" fontId="45" fillId="0" borderId="48" xfId="0" applyNumberFormat="1" applyFont="1" applyBorder="1" applyAlignment="1">
      <alignment horizontal="center" vertical="center" wrapText="1"/>
    </xf>
    <xf numFmtId="2" fontId="46" fillId="21" borderId="49" xfId="0" applyNumberFormat="1" applyFont="1" applyFill="1" applyBorder="1" applyAlignment="1">
      <alignment horizontal="center" vertical="center" wrapText="1"/>
    </xf>
    <xf numFmtId="165" fontId="46" fillId="21" borderId="49" xfId="1" applyNumberFormat="1" applyFont="1" applyFill="1" applyBorder="1" applyAlignment="1">
      <alignment horizontal="center" vertical="center" wrapText="1"/>
    </xf>
    <xf numFmtId="0" fontId="7" fillId="0" borderId="47" xfId="0" applyFont="1" applyBorder="1"/>
    <xf numFmtId="2" fontId="46" fillId="21" borderId="15" xfId="0" applyNumberFormat="1" applyFont="1" applyFill="1" applyBorder="1" applyAlignment="1">
      <alignment horizontal="center" vertical="center" wrapText="1"/>
    </xf>
    <xf numFmtId="165" fontId="46" fillId="21" borderId="15" xfId="1" applyNumberFormat="1" applyFont="1" applyFill="1" applyBorder="1" applyAlignment="1">
      <alignment horizontal="center" vertical="center" wrapText="1"/>
    </xf>
    <xf numFmtId="0" fontId="44" fillId="0" borderId="50" xfId="0" applyFont="1" applyBorder="1" applyAlignment="1">
      <alignment horizontal="right" vertical="center" wrapText="1"/>
    </xf>
    <xf numFmtId="0" fontId="44" fillId="0" borderId="23" xfId="0" applyFont="1" applyBorder="1" applyAlignment="1">
      <alignment horizontal="right" vertical="center" wrapText="1"/>
    </xf>
    <xf numFmtId="0" fontId="44" fillId="0" borderId="46" xfId="0" applyFont="1" applyBorder="1" applyAlignment="1">
      <alignment horizontal="right" vertical="center" wrapText="1"/>
    </xf>
    <xf numFmtId="165" fontId="44" fillId="0" borderId="0" xfId="0" applyNumberFormat="1" applyFont="1" applyAlignment="1">
      <alignment horizontal="center" vertical="center" wrapText="1"/>
    </xf>
    <xf numFmtId="165" fontId="44" fillId="0" borderId="47" xfId="0" applyNumberFormat="1" applyFont="1" applyBorder="1" applyAlignment="1">
      <alignment horizontal="center" vertical="center" wrapText="1"/>
    </xf>
    <xf numFmtId="0" fontId="44" fillId="0" borderId="51" xfId="0" applyFont="1" applyBorder="1" applyAlignment="1">
      <alignment horizontal="right" vertical="center" wrapText="1"/>
    </xf>
    <xf numFmtId="9" fontId="45" fillId="0" borderId="23" xfId="0" applyNumberFormat="1" applyFont="1" applyBorder="1" applyAlignment="1">
      <alignment horizontal="center" vertical="center" wrapText="1"/>
    </xf>
    <xf numFmtId="0" fontId="47" fillId="0" borderId="0" xfId="0" applyFont="1"/>
    <xf numFmtId="9" fontId="45" fillId="0" borderId="46" xfId="0" applyNumberFormat="1" applyFont="1" applyBorder="1" applyAlignment="1">
      <alignment horizontal="center" vertical="center" wrapText="1"/>
    </xf>
    <xf numFmtId="0" fontId="47" fillId="0" borderId="47" xfId="0" applyFont="1" applyBorder="1"/>
    <xf numFmtId="0" fontId="44" fillId="0" borderId="52" xfId="0" applyFont="1" applyBorder="1" applyAlignment="1">
      <alignment horizontal="right" vertical="center" wrapText="1"/>
    </xf>
    <xf numFmtId="0" fontId="1" fillId="0" borderId="53" xfId="0" applyFont="1" applyBorder="1" applyAlignment="1">
      <alignment horizontal="center" vertical="center" wrapText="1"/>
    </xf>
    <xf numFmtId="0" fontId="2" fillId="0" borderId="31" xfId="0" applyFont="1" applyBorder="1" applyAlignment="1">
      <alignment horizontal="left"/>
    </xf>
    <xf numFmtId="0" fontId="48" fillId="0" borderId="23" xfId="0" applyFont="1" applyBorder="1" applyAlignment="1">
      <alignment vertical="top" wrapText="1"/>
    </xf>
    <xf numFmtId="0" fontId="48" fillId="0" borderId="46" xfId="0" applyFont="1" applyBorder="1" applyAlignment="1">
      <alignment vertical="top" wrapText="1"/>
    </xf>
    <xf numFmtId="0" fontId="2" fillId="0" borderId="54" xfId="0" applyFont="1" applyBorder="1" applyAlignment="1">
      <alignment vertical="center"/>
    </xf>
    <xf numFmtId="0" fontId="44" fillId="0" borderId="54" xfId="0" applyFont="1" applyBorder="1" applyAlignment="1">
      <alignment horizontal="right" vertical="center" wrapText="1"/>
    </xf>
    <xf numFmtId="0" fontId="1" fillId="0" borderId="55" xfId="0" applyFont="1" applyBorder="1" applyAlignment="1">
      <alignment horizontal="center" vertical="center" wrapText="1"/>
    </xf>
    <xf numFmtId="9" fontId="45" fillId="0" borderId="55" xfId="0" applyNumberFormat="1" applyFont="1" applyBorder="1" applyAlignment="1">
      <alignment horizontal="center" vertical="center" wrapText="1"/>
    </xf>
    <xf numFmtId="2" fontId="45" fillId="21" borderId="1" xfId="0" applyNumberFormat="1" applyFont="1" applyFill="1" applyBorder="1" applyAlignment="1">
      <alignment horizontal="center" vertical="center" wrapText="1"/>
    </xf>
    <xf numFmtId="0" fontId="7" fillId="0" borderId="56" xfId="0" applyFont="1" applyBorder="1"/>
    <xf numFmtId="0" fontId="7" fillId="0" borderId="54" xfId="0" applyFont="1" applyBorder="1"/>
    <xf numFmtId="0" fontId="0" fillId="0" borderId="54" xfId="0" applyBorder="1"/>
    <xf numFmtId="0" fontId="2" fillId="0" borderId="24" xfId="0" applyFont="1" applyBorder="1" applyAlignment="1">
      <alignment vertical="top" wrapText="1"/>
    </xf>
    <xf numFmtId="0" fontId="0" fillId="0" borderId="22" xfId="0" applyBorder="1" applyAlignment="1">
      <alignment vertical="top" wrapText="1"/>
    </xf>
    <xf numFmtId="0" fontId="0" fillId="0" borderId="24" xfId="0" applyBorder="1" applyAlignment="1">
      <alignment horizontal="center" vertical="top" wrapText="1"/>
    </xf>
    <xf numFmtId="0" fontId="0" fillId="0" borderId="24" xfId="0" applyBorder="1" applyAlignment="1">
      <alignment vertical="top" wrapText="1"/>
    </xf>
    <xf numFmtId="0" fontId="7" fillId="0" borderId="25" xfId="0" applyFont="1" applyBorder="1"/>
    <xf numFmtId="0" fontId="0" fillId="0" borderId="22" xfId="0" applyBorder="1"/>
    <xf numFmtId="0" fontId="44" fillId="23" borderId="0" xfId="0" applyFont="1" applyFill="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wrapText="1"/>
    </xf>
    <xf numFmtId="165" fontId="46" fillId="0" borderId="0" xfId="1" applyNumberFormat="1" applyFont="1" applyFill="1" applyBorder="1" applyAlignment="1">
      <alignment horizontal="center" vertical="center" wrapText="1"/>
    </xf>
    <xf numFmtId="0" fontId="39" fillId="20" borderId="0" xfId="0" applyFont="1" applyFill="1" applyAlignment="1">
      <alignment vertical="center" wrapText="1"/>
    </xf>
    <xf numFmtId="0" fontId="39" fillId="20" borderId="5" xfId="0" applyFont="1" applyFill="1" applyBorder="1" applyAlignment="1">
      <alignment vertical="center" wrapText="1"/>
    </xf>
    <xf numFmtId="0" fontId="40" fillId="20" borderId="21" xfId="0" applyFont="1" applyFill="1" applyBorder="1" applyAlignment="1">
      <alignment vertical="center" wrapText="1"/>
    </xf>
    <xf numFmtId="0" fontId="41" fillId="20" borderId="0" xfId="0" applyFont="1" applyFill="1" applyAlignment="1">
      <alignment vertical="center" wrapText="1"/>
    </xf>
    <xf numFmtId="0" fontId="41" fillId="20" borderId="38" xfId="0" applyFont="1" applyFill="1" applyBorder="1" applyAlignment="1">
      <alignment horizontal="center" vertical="center" wrapText="1"/>
    </xf>
    <xf numFmtId="0" fontId="44" fillId="23" borderId="51" xfId="0" applyFont="1" applyFill="1" applyBorder="1" applyAlignment="1">
      <alignment horizontal="center" vertical="center"/>
    </xf>
    <xf numFmtId="0" fontId="2" fillId="0" borderId="46" xfId="0" applyFont="1" applyBorder="1" applyAlignment="1">
      <alignment horizontal="left"/>
    </xf>
    <xf numFmtId="0" fontId="2" fillId="0" borderId="23" xfId="0" applyFont="1" applyBorder="1" applyAlignment="1">
      <alignment horizontal="left"/>
    </xf>
    <xf numFmtId="0" fontId="44" fillId="0" borderId="33" xfId="0" applyFont="1" applyBorder="1" applyAlignment="1">
      <alignment horizontal="right" vertical="center" wrapText="1"/>
    </xf>
    <xf numFmtId="0" fontId="1" fillId="0" borderId="1" xfId="0" applyFont="1" applyBorder="1" applyAlignment="1">
      <alignment horizontal="center" vertical="center"/>
    </xf>
    <xf numFmtId="0" fontId="48" fillId="0" borderId="57" xfId="0" applyFont="1" applyBorder="1" applyAlignment="1">
      <alignment vertical="top" wrapText="1"/>
    </xf>
    <xf numFmtId="0" fontId="0" fillId="0" borderId="58" xfId="0" applyBorder="1" applyAlignment="1">
      <alignment vertical="top" wrapText="1"/>
    </xf>
    <xf numFmtId="0" fontId="1" fillId="0" borderId="59" xfId="0" applyFont="1" applyBorder="1" applyAlignment="1">
      <alignment horizontal="center" vertical="center" wrapText="1"/>
    </xf>
    <xf numFmtId="9" fontId="45" fillId="21" borderId="59" xfId="0" applyNumberFormat="1" applyFont="1" applyFill="1" applyBorder="1" applyAlignment="1">
      <alignment horizontal="center" vertical="center" wrapText="1"/>
    </xf>
    <xf numFmtId="2" fontId="45" fillId="0" borderId="58" xfId="0" applyNumberFormat="1" applyFont="1" applyBorder="1" applyAlignment="1">
      <alignment horizontal="center" vertical="center" wrapText="1"/>
    </xf>
    <xf numFmtId="165" fontId="45" fillId="0" borderId="58" xfId="0" applyNumberFormat="1" applyFont="1" applyBorder="1" applyAlignment="1">
      <alignment horizontal="center" vertical="center" wrapText="1"/>
    </xf>
    <xf numFmtId="165" fontId="44" fillId="0" borderId="58" xfId="0" applyNumberFormat="1" applyFont="1" applyBorder="1" applyAlignment="1">
      <alignment horizontal="center" vertical="center" wrapText="1"/>
    </xf>
    <xf numFmtId="0" fontId="0" fillId="24" borderId="58" xfId="0" applyFill="1" applyBorder="1"/>
    <xf numFmtId="0" fontId="0" fillId="0" borderId="58" xfId="0" applyBorder="1"/>
    <xf numFmtId="0" fontId="0" fillId="0" borderId="47" xfId="0" applyBorder="1" applyAlignment="1">
      <alignment vertical="top" wrapText="1"/>
    </xf>
    <xf numFmtId="9" fontId="45" fillId="21" borderId="53" xfId="0" applyNumberFormat="1" applyFont="1" applyFill="1" applyBorder="1" applyAlignment="1">
      <alignment horizontal="center" vertical="center" wrapText="1"/>
    </xf>
    <xf numFmtId="2" fontId="45" fillId="0" borderId="60" xfId="0" applyNumberFormat="1" applyFont="1" applyBorder="1" applyAlignment="1">
      <alignment horizontal="center" vertical="center" wrapText="1"/>
    </xf>
    <xf numFmtId="165" fontId="45" fillId="0" borderId="60" xfId="0" applyNumberFormat="1" applyFont="1" applyBorder="1" applyAlignment="1">
      <alignment horizontal="center" vertical="center" wrapText="1"/>
    </xf>
    <xf numFmtId="165" fontId="44" fillId="0" borderId="60" xfId="0" applyNumberFormat="1" applyFont="1" applyBorder="1" applyAlignment="1">
      <alignment horizontal="center" vertical="center" wrapText="1"/>
    </xf>
    <xf numFmtId="0" fontId="44" fillId="0" borderId="60" xfId="0" applyFont="1" applyBorder="1" applyAlignment="1">
      <alignment horizontal="right" vertical="center" wrapText="1"/>
    </xf>
    <xf numFmtId="0" fontId="1" fillId="0" borderId="16" xfId="0" applyFont="1" applyBorder="1" applyAlignment="1">
      <alignment horizontal="center" vertical="center" wrapText="1"/>
    </xf>
    <xf numFmtId="165" fontId="44" fillId="0" borderId="33" xfId="0" applyNumberFormat="1" applyFont="1" applyBorder="1" applyAlignment="1">
      <alignment horizontal="center" vertical="center" wrapText="1"/>
    </xf>
    <xf numFmtId="165" fontId="44" fillId="0" borderId="51" xfId="0" applyNumberFormat="1" applyFont="1" applyBorder="1" applyAlignment="1">
      <alignment horizontal="center" vertical="center" wrapText="1"/>
    </xf>
    <xf numFmtId="0" fontId="0" fillId="24" borderId="46" xfId="0" applyFill="1" applyBorder="1"/>
    <xf numFmtId="0" fontId="44" fillId="0" borderId="52"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0" fillId="25" borderId="32" xfId="0" applyFill="1" applyBorder="1"/>
    <xf numFmtId="0" fontId="44" fillId="0" borderId="33" xfId="0" applyFont="1" applyBorder="1" applyAlignment="1">
      <alignment horizontal="center" vertical="center" wrapText="1"/>
    </xf>
    <xf numFmtId="0" fontId="1" fillId="0" borderId="23" xfId="0" applyFont="1" applyBorder="1" applyAlignment="1">
      <alignment horizontal="center" vertical="center" wrapText="1"/>
    </xf>
    <xf numFmtId="9" fontId="45" fillId="21" borderId="33" xfId="0" applyNumberFormat="1" applyFont="1" applyFill="1" applyBorder="1" applyAlignment="1">
      <alignment horizontal="center" vertical="center" wrapText="1"/>
    </xf>
    <xf numFmtId="0" fontId="1" fillId="0" borderId="50" xfId="0" applyFont="1" applyBorder="1" applyAlignment="1">
      <alignment horizontal="center" vertical="center" wrapText="1"/>
    </xf>
    <xf numFmtId="0" fontId="0" fillId="0" borderId="60" xfId="0" applyBorder="1"/>
    <xf numFmtId="0" fontId="1" fillId="0" borderId="46" xfId="0" applyFont="1" applyBorder="1" applyAlignment="1">
      <alignment horizontal="center" vertical="center" wrapText="1"/>
    </xf>
    <xf numFmtId="0" fontId="0" fillId="25" borderId="1" xfId="0" applyFill="1" applyBorder="1"/>
    <xf numFmtId="0" fontId="51" fillId="19" borderId="1" xfId="0" applyFont="1" applyFill="1" applyBorder="1" applyAlignment="1">
      <alignment wrapText="1"/>
    </xf>
    <xf numFmtId="0" fontId="56" fillId="0" borderId="0" xfId="0" applyFont="1"/>
    <xf numFmtId="0" fontId="40" fillId="22" borderId="43" xfId="0" applyFont="1" applyFill="1" applyBorder="1" applyAlignment="1">
      <alignment horizontal="center" vertical="center" wrapText="1"/>
    </xf>
    <xf numFmtId="0" fontId="40" fillId="22" borderId="41" xfId="0" applyFont="1" applyFill="1" applyBorder="1" applyAlignment="1">
      <alignment horizontal="center" vertical="center" wrapText="1"/>
    </xf>
    <xf numFmtId="0" fontId="58" fillId="23" borderId="3" xfId="0" applyFont="1" applyFill="1" applyBorder="1" applyAlignment="1">
      <alignment horizontal="center" vertical="center" wrapText="1"/>
    </xf>
    <xf numFmtId="0" fontId="59" fillId="23" borderId="3" xfId="0" applyFont="1" applyFill="1" applyBorder="1" applyAlignment="1">
      <alignment horizontal="center" vertical="center" wrapText="1"/>
    </xf>
    <xf numFmtId="165" fontId="59" fillId="23" borderId="3" xfId="0" applyNumberFormat="1" applyFont="1" applyFill="1" applyBorder="1" applyAlignment="1">
      <alignment horizontal="center" vertical="center" wrapText="1"/>
    </xf>
    <xf numFmtId="0" fontId="61" fillId="20" borderId="43" xfId="0" applyFont="1" applyFill="1" applyBorder="1" applyAlignment="1">
      <alignment horizontal="center" vertical="center" wrapText="1"/>
    </xf>
    <xf numFmtId="0" fontId="53" fillId="20" borderId="40" xfId="0" applyFont="1" applyFill="1" applyBorder="1" applyAlignment="1">
      <alignment horizontal="center" vertical="center" wrapText="1"/>
    </xf>
    <xf numFmtId="0" fontId="53" fillId="20" borderId="43" xfId="0" applyFont="1" applyFill="1" applyBorder="1" applyAlignment="1">
      <alignment horizontal="center" vertical="center" wrapText="1"/>
    </xf>
    <xf numFmtId="0" fontId="54" fillId="20" borderId="41" xfId="0" applyFont="1" applyFill="1" applyBorder="1" applyAlignment="1">
      <alignment horizontal="center" vertical="center" wrapText="1"/>
    </xf>
    <xf numFmtId="0" fontId="54" fillId="20" borderId="43" xfId="0" applyFont="1" applyFill="1" applyBorder="1" applyAlignment="1">
      <alignment horizontal="center" vertical="center" wrapText="1"/>
    </xf>
    <xf numFmtId="9" fontId="16" fillId="2" borderId="31" xfId="1" applyFont="1" applyFill="1" applyBorder="1" applyAlignment="1">
      <alignment horizontal="center" vertical="center" wrapText="1"/>
    </xf>
    <xf numFmtId="9" fontId="16" fillId="15" borderId="31" xfId="1" applyFont="1" applyFill="1" applyBorder="1" applyAlignment="1">
      <alignment horizontal="center" vertical="center" wrapText="1"/>
    </xf>
    <xf numFmtId="0" fontId="34" fillId="2" borderId="31" xfId="0" applyFont="1" applyFill="1" applyBorder="1" applyAlignment="1">
      <alignment horizontal="center" vertical="center" wrapText="1"/>
    </xf>
    <xf numFmtId="49" fontId="34" fillId="2" borderId="31" xfId="0" applyNumberFormat="1" applyFont="1" applyFill="1" applyBorder="1" applyAlignment="1">
      <alignment horizontal="center" vertical="center" wrapText="1"/>
    </xf>
    <xf numFmtId="3" fontId="16" fillId="2" borderId="31" xfId="0" applyNumberFormat="1" applyFont="1" applyFill="1" applyBorder="1" applyAlignment="1">
      <alignment horizontal="center" vertical="center" wrapText="1"/>
    </xf>
    <xf numFmtId="3" fontId="17" fillId="12" borderId="31" xfId="0" applyNumberFormat="1" applyFont="1" applyFill="1" applyBorder="1" applyAlignment="1">
      <alignment horizontal="center" vertical="center" wrapText="1"/>
    </xf>
    <xf numFmtId="9" fontId="17" fillId="12" borderId="31" xfId="0" applyNumberFormat="1" applyFont="1" applyFill="1" applyBorder="1" applyAlignment="1">
      <alignment horizontal="center" vertical="center" wrapText="1"/>
    </xf>
    <xf numFmtId="1" fontId="17" fillId="12" borderId="31" xfId="0" applyNumberFormat="1" applyFont="1" applyFill="1" applyBorder="1" applyAlignment="1">
      <alignment horizontal="center" vertical="center" wrapText="1"/>
    </xf>
    <xf numFmtId="9" fontId="16" fillId="2" borderId="65" xfId="0" applyNumberFormat="1" applyFont="1" applyFill="1" applyBorder="1" applyAlignment="1">
      <alignment horizontal="center" vertical="center" wrapText="1"/>
    </xf>
    <xf numFmtId="1" fontId="16" fillId="2" borderId="31" xfId="0" applyNumberFormat="1" applyFont="1" applyFill="1" applyBorder="1" applyAlignment="1">
      <alignment horizontal="center" vertical="center" wrapText="1"/>
    </xf>
    <xf numFmtId="9" fontId="16" fillId="2" borderId="66" xfId="1" applyFont="1" applyFill="1" applyBorder="1" applyAlignment="1">
      <alignment horizontal="center" vertical="center" wrapText="1"/>
    </xf>
    <xf numFmtId="0" fontId="34" fillId="2" borderId="66" xfId="0" applyFont="1" applyFill="1" applyBorder="1" applyAlignment="1">
      <alignment horizontal="center" vertical="center" wrapText="1"/>
    </xf>
    <xf numFmtId="49" fontId="34" fillId="2" borderId="66" xfId="0" applyNumberFormat="1" applyFont="1" applyFill="1" applyBorder="1" applyAlignment="1">
      <alignment horizontal="center" vertical="center" wrapText="1"/>
    </xf>
    <xf numFmtId="3" fontId="16" fillId="2" borderId="66" xfId="0" applyNumberFormat="1" applyFont="1" applyFill="1" applyBorder="1" applyAlignment="1">
      <alignment horizontal="center" vertical="center" wrapText="1"/>
    </xf>
    <xf numFmtId="1" fontId="16" fillId="2" borderId="66" xfId="0" applyNumberFormat="1" applyFont="1" applyFill="1" applyBorder="1" applyAlignment="1">
      <alignment horizontal="center" vertical="center" wrapText="1"/>
    </xf>
    <xf numFmtId="3" fontId="17" fillId="12" borderId="66" xfId="0" applyNumberFormat="1" applyFont="1" applyFill="1" applyBorder="1" applyAlignment="1">
      <alignment horizontal="center" vertical="center" wrapText="1"/>
    </xf>
    <xf numFmtId="0" fontId="16" fillId="2" borderId="66" xfId="0" applyFont="1" applyFill="1" applyBorder="1" applyAlignment="1">
      <alignment horizontal="center" vertical="center" wrapText="1"/>
    </xf>
    <xf numFmtId="9" fontId="17" fillId="12" borderId="66" xfId="0" applyNumberFormat="1" applyFont="1" applyFill="1" applyBorder="1" applyAlignment="1">
      <alignment horizontal="center" vertical="center" wrapText="1"/>
    </xf>
    <xf numFmtId="9" fontId="16" fillId="2" borderId="36" xfId="0" applyNumberFormat="1" applyFont="1" applyFill="1" applyBorder="1" applyAlignment="1">
      <alignment horizontal="center" vertical="center" wrapText="1"/>
    </xf>
    <xf numFmtId="9" fontId="16" fillId="26" borderId="31" xfId="1" applyFont="1" applyFill="1" applyBorder="1" applyAlignment="1">
      <alignment horizontal="center" vertical="center" wrapText="1"/>
    </xf>
    <xf numFmtId="0" fontId="32" fillId="9" borderId="0" xfId="0" applyFont="1" applyFill="1" applyAlignment="1">
      <alignment horizontal="center" vertical="center"/>
    </xf>
    <xf numFmtId="0" fontId="20" fillId="2" borderId="1" xfId="1" applyNumberFormat="1" applyFont="1" applyFill="1" applyBorder="1" applyAlignment="1">
      <alignment horizontal="center" vertical="center" wrapText="1"/>
    </xf>
    <xf numFmtId="0" fontId="20" fillId="2" borderId="16" xfId="1" applyNumberFormat="1" applyFont="1" applyFill="1" applyBorder="1" applyAlignment="1">
      <alignment horizontal="center" vertical="center" wrapText="1"/>
    </xf>
    <xf numFmtId="0" fontId="11" fillId="14" borderId="34" xfId="0" applyFont="1" applyFill="1" applyBorder="1" applyAlignment="1">
      <alignment horizontal="center" vertical="center" wrapText="1"/>
    </xf>
    <xf numFmtId="0" fontId="16" fillId="2" borderId="1" xfId="1" applyNumberFormat="1" applyFont="1" applyFill="1" applyBorder="1" applyAlignment="1">
      <alignment horizontal="center" vertical="center" wrapText="1"/>
    </xf>
    <xf numFmtId="0" fontId="22" fillId="13" borderId="15" xfId="0" applyFont="1" applyFill="1" applyBorder="1" applyAlignment="1">
      <alignment horizontal="center" vertical="center" wrapText="1"/>
    </xf>
    <xf numFmtId="0" fontId="10" fillId="6" borderId="17" xfId="0" applyFont="1" applyFill="1" applyBorder="1" applyAlignment="1">
      <alignment horizontal="left" vertical="center" wrapText="1"/>
    </xf>
    <xf numFmtId="0" fontId="10" fillId="6" borderId="6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24"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24"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10" fillId="7" borderId="24" xfId="0" applyFont="1" applyFill="1" applyBorder="1" applyAlignment="1">
      <alignment horizontal="left" vertical="center" wrapText="1"/>
    </xf>
    <xf numFmtId="0" fontId="34" fillId="26" borderId="31" xfId="0" applyFont="1" applyFill="1" applyBorder="1" applyAlignment="1">
      <alignment horizontal="center" vertical="center" wrapText="1"/>
    </xf>
    <xf numFmtId="0" fontId="10" fillId="6" borderId="6"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24"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0" borderId="7" xfId="0" applyFont="1" applyBorder="1" applyAlignment="1">
      <alignment horizontal="left" vertical="center" wrapText="1"/>
    </xf>
    <xf numFmtId="0" fontId="10" fillId="0" borderId="25" xfId="0" applyFont="1" applyBorder="1" applyAlignment="1">
      <alignment horizontal="left" vertical="center" wrapText="1"/>
    </xf>
    <xf numFmtId="0" fontId="10" fillId="3" borderId="8"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10" fillId="3" borderId="9" xfId="0" applyFont="1" applyFill="1" applyBorder="1" applyAlignment="1">
      <alignment horizontal="left" wrapText="1"/>
    </xf>
    <xf numFmtId="0" fontId="10" fillId="3" borderId="9" xfId="0" applyFont="1" applyFill="1" applyBorder="1" applyAlignment="1">
      <alignment horizontal="left" vertical="center" wrapText="1"/>
    </xf>
    <xf numFmtId="0" fontId="10" fillId="3" borderId="68" xfId="0" applyFont="1" applyFill="1" applyBorder="1" applyAlignment="1">
      <alignment horizontal="left" vertical="center" wrapText="1"/>
    </xf>
    <xf numFmtId="0" fontId="10" fillId="0" borderId="11" xfId="0" applyFont="1" applyBorder="1" applyAlignment="1">
      <alignment horizontal="left" vertical="center" wrapText="1"/>
    </xf>
    <xf numFmtId="0" fontId="22" fillId="27" borderId="69" xfId="0" applyFont="1" applyFill="1" applyBorder="1" applyAlignment="1">
      <alignment horizontal="center" vertical="center" wrapText="1"/>
    </xf>
    <xf numFmtId="0" fontId="22" fillId="27" borderId="70" xfId="0" applyFont="1" applyFill="1" applyBorder="1" applyAlignment="1">
      <alignment horizontal="center" vertical="center" wrapText="1"/>
    </xf>
    <xf numFmtId="3" fontId="22" fillId="27" borderId="70" xfId="0" applyNumberFormat="1" applyFont="1" applyFill="1" applyBorder="1" applyAlignment="1">
      <alignment horizontal="center" vertical="center" wrapText="1"/>
    </xf>
    <xf numFmtId="9" fontId="22" fillId="27" borderId="70" xfId="1" applyFont="1" applyFill="1" applyBorder="1" applyAlignment="1">
      <alignment horizontal="center" vertical="center" wrapText="1"/>
    </xf>
    <xf numFmtId="0" fontId="22" fillId="28" borderId="70" xfId="0" applyFont="1" applyFill="1" applyBorder="1" applyAlignment="1">
      <alignment horizontal="center" vertical="center" wrapText="1"/>
    </xf>
    <xf numFmtId="0" fontId="34" fillId="0" borderId="71" xfId="0" applyFont="1" applyBorder="1" applyAlignment="1">
      <alignment horizontal="center" vertical="center" wrapText="1"/>
    </xf>
    <xf numFmtId="0" fontId="34" fillId="0" borderId="72"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37" xfId="0" applyFont="1" applyBorder="1" applyAlignment="1">
      <alignment horizontal="center" vertical="center"/>
    </xf>
    <xf numFmtId="0" fontId="34" fillId="0" borderId="72" xfId="0" applyFont="1" applyBorder="1" applyAlignment="1">
      <alignment horizontal="center" vertical="center"/>
    </xf>
    <xf numFmtId="0" fontId="34" fillId="0" borderId="15" xfId="0" applyFont="1" applyBorder="1" applyAlignment="1" applyProtection="1">
      <alignment horizontal="center" vertical="center"/>
      <protection locked="0"/>
    </xf>
    <xf numFmtId="0" fontId="29" fillId="13" borderId="62" xfId="0" applyFont="1" applyFill="1" applyBorder="1" applyAlignment="1">
      <alignment horizontal="center" vertical="center" wrapText="1"/>
    </xf>
    <xf numFmtId="0" fontId="29" fillId="18" borderId="63" xfId="0" applyFont="1" applyFill="1" applyBorder="1" applyAlignment="1">
      <alignment horizontal="center" vertical="center" wrapText="1"/>
    </xf>
    <xf numFmtId="0" fontId="29" fillId="13" borderId="63" xfId="0" applyFont="1" applyFill="1" applyBorder="1" applyAlignment="1">
      <alignment horizontal="center" vertical="center" wrapText="1"/>
    </xf>
    <xf numFmtId="0" fontId="29" fillId="13" borderId="64" xfId="0" applyFont="1" applyFill="1" applyBorder="1" applyAlignment="1">
      <alignment horizontal="center" vertical="center" wrapText="1"/>
    </xf>
    <xf numFmtId="0" fontId="0" fillId="29" borderId="0" xfId="0" applyFill="1"/>
    <xf numFmtId="0" fontId="0" fillId="29" borderId="0" xfId="0" applyFill="1" applyAlignment="1">
      <alignment horizontal="left" vertical="center"/>
    </xf>
    <xf numFmtId="3" fontId="0" fillId="0" borderId="0" xfId="0" applyNumberFormat="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9" fontId="0" fillId="0" borderId="0" xfId="0" applyNumberFormat="1" applyAlignment="1">
      <alignment horizontal="left" vertical="center"/>
    </xf>
    <xf numFmtId="0" fontId="10" fillId="6" borderId="18" xfId="0" applyFont="1" applyFill="1" applyBorder="1" applyAlignment="1">
      <alignment vertical="center" wrapText="1"/>
    </xf>
    <xf numFmtId="0" fontId="10" fillId="0" borderId="7" xfId="0" applyFont="1" applyBorder="1" applyAlignment="1">
      <alignment vertical="center" wrapText="1"/>
    </xf>
    <xf numFmtId="1" fontId="21" fillId="12" borderId="1" xfId="0" applyNumberFormat="1" applyFont="1" applyFill="1" applyBorder="1" applyAlignment="1">
      <alignment horizontal="center" vertical="center" wrapText="1"/>
    </xf>
    <xf numFmtId="169" fontId="21" fillId="12" borderId="1" xfId="3" applyNumberFormat="1" applyFont="1" applyFill="1" applyBorder="1" applyAlignment="1">
      <alignment horizontal="center" vertical="center" wrapText="1"/>
    </xf>
    <xf numFmtId="169" fontId="21" fillId="12" borderId="16" xfId="3" applyNumberFormat="1" applyFont="1" applyFill="1" applyBorder="1" applyAlignment="1">
      <alignment horizontal="center" vertical="center" wrapText="1"/>
    </xf>
    <xf numFmtId="1" fontId="17" fillId="12" borderId="66" xfId="0" applyNumberFormat="1" applyFont="1" applyFill="1" applyBorder="1" applyAlignment="1">
      <alignment horizontal="center" vertical="center" wrapText="1"/>
    </xf>
    <xf numFmtId="1" fontId="0" fillId="0" borderId="0" xfId="0" applyNumberFormat="1" applyAlignment="1">
      <alignment horizontal="left" vertical="center"/>
    </xf>
    <xf numFmtId="0" fontId="61" fillId="8" borderId="32" xfId="0" applyFont="1" applyFill="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63" fillId="0" borderId="1" xfId="0" applyFont="1" applyBorder="1" applyAlignment="1">
      <alignment vertical="center" wrapText="1"/>
    </xf>
    <xf numFmtId="0" fontId="63" fillId="0" borderId="0" xfId="0" applyFont="1" applyAlignment="1">
      <alignment vertical="center" wrapText="1"/>
    </xf>
    <xf numFmtId="9" fontId="21" fillId="12" borderId="1" xfId="1" applyFont="1" applyFill="1" applyBorder="1" applyAlignment="1">
      <alignment horizontal="center" vertical="center" wrapText="1"/>
    </xf>
    <xf numFmtId="0" fontId="32" fillId="9" borderId="0" xfId="0" applyFont="1" applyFill="1" applyAlignment="1">
      <alignment vertical="center"/>
    </xf>
    <xf numFmtId="0" fontId="8" fillId="9" borderId="0" xfId="0" applyFont="1" applyFill="1" applyAlignment="1">
      <alignment vertical="center"/>
    </xf>
    <xf numFmtId="2" fontId="66" fillId="13" borderId="18" xfId="0" applyNumberFormat="1" applyFont="1" applyFill="1" applyBorder="1" applyAlignment="1" applyProtection="1">
      <alignment horizontal="center" vertical="center" wrapText="1"/>
      <protection hidden="1"/>
    </xf>
    <xf numFmtId="2" fontId="66" fillId="13" borderId="13" xfId="0" applyNumberFormat="1" applyFont="1" applyFill="1" applyBorder="1" applyAlignment="1" applyProtection="1">
      <alignment horizontal="center" vertical="center" wrapText="1"/>
      <protection hidden="1"/>
    </xf>
    <xf numFmtId="0" fontId="67" fillId="3" borderId="0" xfId="0" applyFont="1" applyFill="1" applyAlignment="1">
      <alignment horizontal="center" vertical="center" wrapText="1"/>
    </xf>
    <xf numFmtId="0" fontId="67" fillId="0" borderId="0" xfId="0" applyFont="1" applyAlignment="1">
      <alignment horizontal="center"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0" fillId="0" borderId="22" xfId="0" applyFont="1" applyBorder="1" applyAlignment="1">
      <alignment horizontal="left" vertical="center" wrapText="1"/>
    </xf>
    <xf numFmtId="168" fontId="23" fillId="11" borderId="24" xfId="2" applyNumberFormat="1" applyFont="1" applyFill="1" applyBorder="1" applyAlignment="1" applyProtection="1">
      <alignment horizontal="center" vertical="center"/>
      <protection locked="0"/>
    </xf>
    <xf numFmtId="168" fontId="23" fillId="11" borderId="25" xfId="2" applyNumberFormat="1" applyFont="1" applyFill="1" applyBorder="1" applyAlignment="1" applyProtection="1">
      <alignment horizontal="center" vertical="center"/>
      <protection locked="0"/>
    </xf>
    <xf numFmtId="168" fontId="23" fillId="11" borderId="22" xfId="2" applyNumberFormat="1" applyFont="1" applyFill="1" applyBorder="1" applyAlignment="1" applyProtection="1">
      <alignment horizontal="center" vertical="center"/>
      <protection locked="0"/>
    </xf>
    <xf numFmtId="3" fontId="23" fillId="11" borderId="24" xfId="2" applyNumberFormat="1" applyFont="1" applyFill="1" applyBorder="1" applyAlignment="1" applyProtection="1">
      <alignment horizontal="center" vertical="center"/>
      <protection locked="0"/>
    </xf>
    <xf numFmtId="3" fontId="23" fillId="11" borderId="25" xfId="2" applyNumberFormat="1" applyFont="1" applyFill="1" applyBorder="1" applyAlignment="1" applyProtection="1">
      <alignment horizontal="center" vertical="center"/>
      <protection locked="0"/>
    </xf>
    <xf numFmtId="3" fontId="23" fillId="11" borderId="22" xfId="2" applyNumberFormat="1" applyFont="1" applyFill="1" applyBorder="1" applyAlignment="1" applyProtection="1">
      <alignment horizontal="center" vertical="center"/>
      <protection locked="0"/>
    </xf>
    <xf numFmtId="3" fontId="23" fillId="15" borderId="24" xfId="2" applyNumberFormat="1" applyFont="1" applyFill="1" applyBorder="1" applyAlignment="1" applyProtection="1">
      <alignment horizontal="center" vertical="center"/>
      <protection locked="0"/>
    </xf>
    <xf numFmtId="3" fontId="23" fillId="15" borderId="25" xfId="2" applyNumberFormat="1" applyFont="1" applyFill="1" applyBorder="1" applyAlignment="1" applyProtection="1">
      <alignment horizontal="center" vertical="center"/>
      <protection locked="0"/>
    </xf>
    <xf numFmtId="3" fontId="23" fillId="15" borderId="22" xfId="2" applyNumberFormat="1" applyFont="1" applyFill="1" applyBorder="1" applyAlignment="1" applyProtection="1">
      <alignment horizontal="center" vertical="center"/>
      <protection locked="0"/>
    </xf>
    <xf numFmtId="0" fontId="31" fillId="3" borderId="23" xfId="0" applyFont="1" applyFill="1" applyBorder="1" applyAlignment="1">
      <alignment horizontal="left" vertical="center" wrapText="1"/>
    </xf>
    <xf numFmtId="0" fontId="31" fillId="3" borderId="0" xfId="0" applyFont="1" applyFill="1" applyAlignment="1">
      <alignment horizontal="left" vertical="center" wrapText="1"/>
    </xf>
    <xf numFmtId="9" fontId="23" fillId="15" borderId="24" xfId="1" applyFont="1" applyFill="1" applyBorder="1" applyAlignment="1" applyProtection="1">
      <alignment horizontal="center" vertical="center"/>
      <protection locked="0"/>
    </xf>
    <xf numFmtId="9" fontId="23" fillId="15" borderId="25" xfId="1" applyFont="1" applyFill="1" applyBorder="1" applyAlignment="1" applyProtection="1">
      <alignment horizontal="center" vertical="center"/>
      <protection locked="0"/>
    </xf>
    <xf numFmtId="9" fontId="23" fillId="15" borderId="22" xfId="1" applyFont="1" applyFill="1" applyBorder="1" applyAlignment="1" applyProtection="1">
      <alignment horizontal="center" vertical="center"/>
      <protection locked="0"/>
    </xf>
    <xf numFmtId="164" fontId="23" fillId="15" borderId="24" xfId="2" applyNumberFormat="1" applyFont="1" applyFill="1" applyBorder="1" applyAlignment="1" applyProtection="1">
      <alignment horizontal="center" vertical="center"/>
      <protection locked="0"/>
    </xf>
    <xf numFmtId="164" fontId="23" fillId="15" borderId="25" xfId="2" applyNumberFormat="1" applyFont="1" applyFill="1" applyBorder="1" applyAlignment="1" applyProtection="1">
      <alignment horizontal="center" vertical="center"/>
      <protection locked="0"/>
    </xf>
    <xf numFmtId="164" fontId="23" fillId="15" borderId="22" xfId="2" applyNumberFormat="1" applyFont="1" applyFill="1" applyBorder="1" applyAlignment="1" applyProtection="1">
      <alignment horizontal="center" vertical="center"/>
      <protection locked="0"/>
    </xf>
    <xf numFmtId="3" fontId="21" fillId="12" borderId="24" xfId="2" applyNumberFormat="1" applyFont="1" applyFill="1" applyBorder="1" applyAlignment="1" applyProtection="1">
      <alignment horizontal="center" vertical="center"/>
      <protection locked="0"/>
    </xf>
    <xf numFmtId="3" fontId="21" fillId="12" borderId="25" xfId="2" applyNumberFormat="1" applyFont="1" applyFill="1" applyBorder="1" applyAlignment="1" applyProtection="1">
      <alignment horizontal="center" vertical="center"/>
      <protection locked="0"/>
    </xf>
    <xf numFmtId="3" fontId="21" fillId="12" borderId="22" xfId="2" applyNumberFormat="1" applyFont="1" applyFill="1" applyBorder="1" applyAlignment="1" applyProtection="1">
      <alignment horizontal="center" vertical="center"/>
      <protection locked="0"/>
    </xf>
    <xf numFmtId="9" fontId="21" fillId="12" borderId="24" xfId="1" applyFont="1" applyFill="1" applyBorder="1" applyAlignment="1" applyProtection="1">
      <alignment horizontal="center" vertical="center" wrapText="1"/>
      <protection locked="0"/>
    </xf>
    <xf numFmtId="9" fontId="21" fillId="12" borderId="25" xfId="1" applyFont="1" applyFill="1" applyBorder="1" applyAlignment="1" applyProtection="1">
      <alignment horizontal="center" vertical="center" wrapText="1"/>
      <protection locked="0"/>
    </xf>
    <xf numFmtId="9" fontId="21" fillId="12" borderId="22" xfId="1" applyFont="1" applyFill="1" applyBorder="1" applyAlignment="1" applyProtection="1">
      <alignment horizontal="center" vertical="center" wrapText="1"/>
      <protection locked="0"/>
    </xf>
    <xf numFmtId="0" fontId="33" fillId="3" borderId="30" xfId="0" applyFont="1" applyFill="1" applyBorder="1" applyAlignment="1">
      <alignment horizontal="center" vertical="center" wrapText="1"/>
    </xf>
    <xf numFmtId="167" fontId="23" fillId="15" borderId="24" xfId="1" applyNumberFormat="1" applyFont="1" applyFill="1" applyBorder="1" applyAlignment="1" applyProtection="1">
      <alignment horizontal="center" vertical="center"/>
      <protection locked="0"/>
    </xf>
    <xf numFmtId="167" fontId="23" fillId="15" borderId="25" xfId="1" applyNumberFormat="1" applyFont="1" applyFill="1" applyBorder="1" applyAlignment="1" applyProtection="1">
      <alignment horizontal="center" vertical="center"/>
      <protection locked="0"/>
    </xf>
    <xf numFmtId="167" fontId="23" fillId="15" borderId="22" xfId="1" applyNumberFormat="1" applyFont="1" applyFill="1" applyBorder="1" applyAlignment="1" applyProtection="1">
      <alignment horizontal="center" vertical="center"/>
      <protection locked="0"/>
    </xf>
    <xf numFmtId="0" fontId="19" fillId="3" borderId="0" xfId="0" applyFont="1" applyFill="1" applyAlignment="1">
      <alignment horizontal="center" wrapText="1"/>
    </xf>
    <xf numFmtId="0" fontId="32" fillId="9" borderId="0" xfId="0" applyFont="1" applyFill="1" applyAlignment="1">
      <alignment horizontal="center" vertical="center"/>
    </xf>
    <xf numFmtId="0" fontId="19" fillId="0" borderId="1" xfId="0" applyFont="1" applyBorder="1" applyAlignment="1">
      <alignment horizontal="center" vertical="center"/>
    </xf>
    <xf numFmtId="0" fontId="21" fillId="12" borderId="24" xfId="0" applyFont="1" applyFill="1" applyBorder="1" applyAlignment="1">
      <alignment horizontal="center" vertical="center"/>
    </xf>
    <xf numFmtId="0" fontId="21" fillId="12" borderId="25" xfId="0" applyFont="1" applyFill="1" applyBorder="1" applyAlignment="1">
      <alignment horizontal="center" vertical="center"/>
    </xf>
    <xf numFmtId="0" fontId="21" fillId="12" borderId="22" xfId="0" applyFont="1" applyFill="1" applyBorder="1" applyAlignment="1">
      <alignment horizontal="center" vertical="center"/>
    </xf>
    <xf numFmtId="0" fontId="20" fillId="15" borderId="25" xfId="0" applyFont="1" applyFill="1" applyBorder="1" applyAlignment="1">
      <alignment horizontal="center" vertical="center"/>
    </xf>
    <xf numFmtId="0" fontId="20" fillId="15" borderId="22"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0" xfId="0" applyFont="1" applyFill="1" applyAlignment="1">
      <alignment horizontal="center" vertical="center"/>
    </xf>
    <xf numFmtId="0" fontId="24" fillId="0" borderId="23" xfId="0" applyFont="1" applyBorder="1" applyAlignment="1">
      <alignment horizontal="center" vertical="center" wrapText="1"/>
    </xf>
    <xf numFmtId="0" fontId="24" fillId="0" borderId="0" xfId="0" applyFont="1" applyAlignment="1">
      <alignment horizontal="center" vertical="center" wrapText="1"/>
    </xf>
    <xf numFmtId="14" fontId="23" fillId="15" borderId="24" xfId="2" applyNumberFormat="1" applyFont="1" applyFill="1" applyBorder="1" applyAlignment="1" applyProtection="1">
      <alignment horizontal="center" vertical="center"/>
      <protection locked="0"/>
    </xf>
    <xf numFmtId="14" fontId="23" fillId="15" borderId="25" xfId="2" applyNumberFormat="1" applyFont="1" applyFill="1" applyBorder="1" applyAlignment="1" applyProtection="1">
      <alignment horizontal="center" vertical="center"/>
      <protection locked="0"/>
    </xf>
    <xf numFmtId="14" fontId="23" fillId="15" borderId="22" xfId="2" applyNumberFormat="1" applyFont="1" applyFill="1" applyBorder="1" applyAlignment="1" applyProtection="1">
      <alignment horizontal="center" vertical="center"/>
      <protection locked="0"/>
    </xf>
    <xf numFmtId="0" fontId="24" fillId="15" borderId="0" xfId="0" applyFont="1" applyFill="1" applyAlignment="1" applyProtection="1">
      <alignment horizontal="center" vertical="center" wrapText="1"/>
      <protection hidden="1"/>
    </xf>
    <xf numFmtId="0" fontId="15" fillId="3" borderId="0" xfId="0" applyFont="1" applyFill="1" applyAlignment="1">
      <alignment horizontal="center" wrapText="1"/>
    </xf>
    <xf numFmtId="0" fontId="15" fillId="0" borderId="1" xfId="0" applyFont="1" applyBorder="1" applyAlignment="1">
      <alignment horizontal="center" vertical="center"/>
    </xf>
    <xf numFmtId="0" fontId="27" fillId="3" borderId="4" xfId="0" applyFont="1" applyFill="1" applyBorder="1" applyAlignment="1">
      <alignment horizontal="center" vertical="center"/>
    </xf>
    <xf numFmtId="0" fontId="27" fillId="3" borderId="0" xfId="0" applyFont="1" applyFill="1" applyAlignment="1">
      <alignment horizontal="center" vertical="center"/>
    </xf>
    <xf numFmtId="0" fontId="24" fillId="3" borderId="0" xfId="0" applyFont="1" applyFill="1" applyAlignment="1" applyProtection="1">
      <alignment horizontal="left" vertical="center" wrapText="1"/>
      <protection hidden="1"/>
    </xf>
    <xf numFmtId="0" fontId="34" fillId="26" borderId="25" xfId="0" applyFont="1" applyFill="1" applyBorder="1" applyAlignment="1">
      <alignment horizontal="center" vertical="center" wrapText="1"/>
    </xf>
    <xf numFmtId="0" fontId="34" fillId="26" borderId="22" xfId="0" applyFont="1" applyFill="1" applyBorder="1" applyAlignment="1">
      <alignment horizontal="center" vertical="center" wrapText="1"/>
    </xf>
    <xf numFmtId="0" fontId="16" fillId="15" borderId="25" xfId="0" applyFont="1" applyFill="1" applyBorder="1" applyAlignment="1">
      <alignment horizontal="center" vertical="center" wrapText="1"/>
    </xf>
    <xf numFmtId="0" fontId="16" fillId="15" borderId="22" xfId="0" applyFont="1" applyFill="1" applyBorder="1" applyAlignment="1">
      <alignment horizontal="center" vertical="center" wrapText="1"/>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7" fillId="10" borderId="24" xfId="0" applyFont="1" applyFill="1" applyBorder="1" applyAlignment="1">
      <alignment horizontal="center" vertical="center" wrapText="1"/>
    </xf>
    <xf numFmtId="0" fontId="17" fillId="10" borderId="25" xfId="0" applyFont="1" applyFill="1" applyBorder="1" applyAlignment="1">
      <alignment horizontal="center" vertical="center" wrapText="1"/>
    </xf>
    <xf numFmtId="0" fontId="13" fillId="15" borderId="0" xfId="0" applyFont="1" applyFill="1" applyAlignment="1" applyProtection="1">
      <alignment horizontal="center" vertical="center" wrapText="1"/>
      <protection hidden="1"/>
    </xf>
    <xf numFmtId="0" fontId="8" fillId="9" borderId="0" xfId="0" applyFont="1" applyFill="1" applyAlignment="1">
      <alignment horizontal="center" vertical="center"/>
    </xf>
    <xf numFmtId="0" fontId="2" fillId="3" borderId="0" xfId="0" applyFont="1" applyFill="1" applyAlignment="1">
      <alignment horizontal="center" wrapText="1"/>
    </xf>
    <xf numFmtId="0" fontId="26" fillId="0" borderId="23" xfId="0" applyFont="1" applyBorder="1" applyAlignment="1">
      <alignment horizontal="left" vertical="top" wrapText="1"/>
    </xf>
    <xf numFmtId="0" fontId="26" fillId="0" borderId="33" xfId="0" applyFont="1" applyBorder="1" applyAlignment="1">
      <alignment horizontal="left" vertical="top" wrapText="1"/>
    </xf>
    <xf numFmtId="0" fontId="27" fillId="0" borderId="0" xfId="0" applyFont="1" applyAlignment="1">
      <alignment horizontal="center" vertical="top"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26" fillId="0" borderId="33" xfId="0" applyFont="1" applyBorder="1" applyAlignment="1">
      <alignment horizontal="left" vertical="top"/>
    </xf>
    <xf numFmtId="0" fontId="65" fillId="0" borderId="23" xfId="0" applyFont="1" applyBorder="1" applyAlignment="1">
      <alignment horizontal="center" vertical="center" wrapText="1"/>
    </xf>
    <xf numFmtId="0" fontId="64" fillId="0" borderId="1" xfId="0" applyFont="1" applyBorder="1" applyAlignment="1">
      <alignment horizontal="center" vertical="top" wrapText="1"/>
    </xf>
    <xf numFmtId="0" fontId="10" fillId="6" borderId="27"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7" borderId="28" xfId="0" applyFont="1" applyFill="1" applyBorder="1" applyAlignment="1">
      <alignment horizontal="left" vertical="center" wrapText="1"/>
    </xf>
    <xf numFmtId="0" fontId="10" fillId="7" borderId="27" xfId="0" applyFont="1" applyFill="1" applyBorder="1" applyAlignment="1">
      <alignment horizontal="left" vertical="center" wrapText="1"/>
    </xf>
    <xf numFmtId="0" fontId="10" fillId="7" borderId="14" xfId="0" applyFont="1" applyFill="1" applyBorder="1" applyAlignment="1">
      <alignment horizontal="left" vertical="center" wrapText="1"/>
    </xf>
    <xf numFmtId="0" fontId="63" fillId="0" borderId="1" xfId="0" applyFont="1" applyBorder="1" applyAlignment="1">
      <alignment horizontal="left" vertical="center" wrapText="1"/>
    </xf>
    <xf numFmtId="0" fontId="61" fillId="8" borderId="24" xfId="0" applyFont="1" applyFill="1" applyBorder="1" applyAlignment="1">
      <alignment horizontal="center" vertical="center" wrapText="1"/>
    </xf>
    <xf numFmtId="0" fontId="61" fillId="8" borderId="25" xfId="0" applyFont="1" applyFill="1" applyBorder="1" applyAlignment="1">
      <alignment horizontal="center" vertical="center" wrapText="1"/>
    </xf>
    <xf numFmtId="0" fontId="10" fillId="5" borderId="28"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10" fillId="8" borderId="28" xfId="0" applyFont="1" applyFill="1" applyBorder="1" applyAlignment="1">
      <alignment horizontal="left" vertical="center" wrapText="1"/>
    </xf>
    <xf numFmtId="0" fontId="10" fillId="8" borderId="27" xfId="0" applyFont="1" applyFill="1" applyBorder="1" applyAlignment="1">
      <alignment horizontal="left" vertical="center" wrapText="1"/>
    </xf>
    <xf numFmtId="0" fontId="10" fillId="8" borderId="14" xfId="0" applyFont="1" applyFill="1" applyBorder="1" applyAlignment="1">
      <alignment horizontal="left" vertical="center" wrapText="1"/>
    </xf>
    <xf numFmtId="0" fontId="44" fillId="23" borderId="18" xfId="0" applyFont="1" applyFill="1" applyBorder="1" applyAlignment="1">
      <alignment horizontal="center" vertical="center" wrapText="1"/>
    </xf>
    <xf numFmtId="0" fontId="44" fillId="23" borderId="27" xfId="0" applyFont="1" applyFill="1" applyBorder="1" applyAlignment="1">
      <alignment horizontal="center" vertical="center" wrapText="1"/>
    </xf>
    <xf numFmtId="0" fontId="44" fillId="23" borderId="45" xfId="0" applyFont="1" applyFill="1" applyBorder="1" applyAlignment="1">
      <alignment horizontal="center" vertical="center" wrapText="1"/>
    </xf>
    <xf numFmtId="0" fontId="44" fillId="0" borderId="44"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46" xfId="0" applyFont="1" applyBorder="1" applyAlignment="1">
      <alignment horizontal="center" vertical="center" wrapText="1"/>
    </xf>
    <xf numFmtId="0" fontId="52" fillId="19" borderId="42" xfId="0" applyFont="1" applyFill="1" applyBorder="1" applyAlignment="1">
      <alignment horizontal="center" vertical="center"/>
    </xf>
    <xf numFmtId="0" fontId="52" fillId="19" borderId="2" xfId="0" applyFont="1" applyFill="1" applyBorder="1" applyAlignment="1">
      <alignment horizontal="center" vertical="center"/>
    </xf>
    <xf numFmtId="0" fontId="52" fillId="19" borderId="3" xfId="0" applyFont="1" applyFill="1" applyBorder="1" applyAlignment="1">
      <alignment horizontal="center" vertical="center"/>
    </xf>
    <xf numFmtId="0" fontId="42" fillId="22" borderId="42" xfId="0" applyFont="1" applyFill="1" applyBorder="1" applyAlignment="1">
      <alignment horizontal="center" vertical="center" wrapText="1"/>
    </xf>
    <xf numFmtId="0" fontId="42" fillId="22" borderId="3" xfId="0" applyFont="1" applyFill="1" applyBorder="1" applyAlignment="1">
      <alignment horizontal="center" vertical="center" wrapText="1"/>
    </xf>
    <xf numFmtId="0" fontId="43" fillId="22" borderId="42" xfId="0" applyFont="1" applyFill="1" applyBorder="1" applyAlignment="1">
      <alignment horizontal="center" vertical="center" wrapText="1"/>
    </xf>
    <xf numFmtId="0" fontId="43" fillId="22" borderId="2" xfId="0" applyFont="1" applyFill="1" applyBorder="1" applyAlignment="1">
      <alignment horizontal="center" vertical="center" wrapText="1"/>
    </xf>
    <xf numFmtId="0" fontId="43" fillId="22" borderId="3" xfId="0" applyFont="1" applyFill="1" applyBorder="1" applyAlignment="1">
      <alignment horizontal="center" vertical="center" wrapText="1"/>
    </xf>
    <xf numFmtId="0" fontId="42" fillId="23" borderId="2" xfId="0" applyFont="1" applyFill="1" applyBorder="1" applyAlignment="1">
      <alignment horizontal="center" vertical="center" wrapText="1"/>
    </xf>
    <xf numFmtId="0" fontId="42" fillId="23" borderId="3" xfId="0" applyFont="1" applyFill="1" applyBorder="1" applyAlignment="1">
      <alignment horizontal="center" vertical="center" wrapText="1"/>
    </xf>
    <xf numFmtId="0" fontId="57" fillId="22" borderId="39" xfId="0" applyFont="1" applyFill="1" applyBorder="1" applyAlignment="1">
      <alignment horizontal="center" vertical="center" wrapText="1"/>
    </xf>
    <xf numFmtId="0" fontId="57" fillId="22" borderId="40" xfId="0" applyFont="1" applyFill="1" applyBorder="1" applyAlignment="1">
      <alignment horizontal="center" vertical="center" wrapText="1"/>
    </xf>
    <xf numFmtId="0" fontId="61" fillId="20" borderId="40" xfId="0" applyFont="1" applyFill="1" applyBorder="1" applyAlignment="1">
      <alignment horizontal="center" vertical="center" wrapText="1"/>
    </xf>
    <xf numFmtId="0" fontId="61" fillId="20" borderId="41" xfId="0" applyFont="1" applyFill="1" applyBorder="1" applyAlignment="1">
      <alignment horizontal="center" vertical="center" wrapText="1"/>
    </xf>
    <xf numFmtId="0" fontId="55" fillId="20" borderId="40" xfId="0" applyFont="1" applyFill="1" applyBorder="1" applyAlignment="1">
      <alignment horizontal="center" vertical="center" wrapText="1"/>
    </xf>
    <xf numFmtId="0" fontId="55" fillId="20" borderId="41" xfId="0" applyFont="1" applyFill="1" applyBorder="1" applyAlignment="1">
      <alignment horizontal="center" vertical="center" wrapText="1"/>
    </xf>
    <xf numFmtId="0" fontId="44" fillId="23" borderId="23" xfId="0" applyFont="1" applyFill="1" applyBorder="1" applyAlignment="1">
      <alignment horizontal="center" vertical="center" wrapText="1"/>
    </xf>
    <xf numFmtId="0" fontId="44" fillId="23" borderId="46" xfId="0" applyFont="1" applyFill="1" applyBorder="1" applyAlignment="1">
      <alignment horizontal="center" vertical="center" wrapText="1"/>
    </xf>
    <xf numFmtId="0" fontId="44" fillId="23" borderId="4" xfId="0" applyFont="1" applyFill="1" applyBorder="1" applyAlignment="1">
      <alignment horizontal="center" vertical="center" wrapText="1"/>
    </xf>
    <xf numFmtId="0" fontId="48" fillId="0" borderId="23" xfId="0" applyFont="1" applyBorder="1" applyAlignment="1">
      <alignment vertical="top" wrapText="1"/>
    </xf>
    <xf numFmtId="0" fontId="48" fillId="0" borderId="46" xfId="0" applyFont="1" applyBorder="1" applyAlignment="1">
      <alignment vertical="top" wrapText="1"/>
    </xf>
    <xf numFmtId="0" fontId="44" fillId="23" borderId="16" xfId="0" applyFont="1" applyFill="1" applyBorder="1" applyAlignment="1">
      <alignment horizontal="center" vertical="center"/>
    </xf>
    <xf numFmtId="0" fontId="44" fillId="23" borderId="15" xfId="0" applyFont="1" applyFill="1" applyBorder="1" applyAlignment="1">
      <alignment horizontal="center" vertical="center"/>
    </xf>
    <xf numFmtId="0" fontId="60" fillId="19" borderId="42" xfId="0" applyFont="1" applyFill="1" applyBorder="1" applyAlignment="1">
      <alignment horizontal="center" vertical="center"/>
    </xf>
    <xf numFmtId="0" fontId="60" fillId="19" borderId="2" xfId="0" applyFont="1" applyFill="1" applyBorder="1" applyAlignment="1">
      <alignment horizontal="center" vertical="center"/>
    </xf>
    <xf numFmtId="0" fontId="60" fillId="19" borderId="3" xfId="0" applyFont="1" applyFill="1" applyBorder="1" applyAlignment="1">
      <alignment horizontal="center" vertical="center"/>
    </xf>
    <xf numFmtId="0" fontId="42" fillId="20" borderId="42" xfId="0" applyFont="1" applyFill="1" applyBorder="1" applyAlignment="1">
      <alignment horizontal="center" vertical="center" wrapText="1"/>
    </xf>
    <xf numFmtId="0" fontId="42" fillId="20" borderId="3" xfId="0" applyFont="1" applyFill="1" applyBorder="1" applyAlignment="1">
      <alignment horizontal="center" vertical="center" wrapText="1"/>
    </xf>
    <xf numFmtId="0" fontId="43" fillId="20" borderId="2" xfId="0" applyFont="1" applyFill="1" applyBorder="1" applyAlignment="1">
      <alignment horizontal="center" vertical="center" wrapText="1"/>
    </xf>
    <xf numFmtId="0" fontId="42" fillId="20" borderId="2" xfId="0" applyFont="1" applyFill="1" applyBorder="1" applyAlignment="1">
      <alignment horizontal="center" vertical="center" wrapText="1"/>
    </xf>
    <xf numFmtId="0" fontId="44" fillId="23" borderId="52" xfId="0" applyFont="1" applyFill="1" applyBorder="1" applyAlignment="1">
      <alignment horizontal="center" vertical="center" wrapText="1"/>
    </xf>
    <xf numFmtId="0" fontId="44" fillId="23" borderId="33" xfId="0" applyFont="1" applyFill="1" applyBorder="1" applyAlignment="1">
      <alignment horizontal="center" vertical="center" wrapText="1"/>
    </xf>
    <xf numFmtId="0" fontId="44" fillId="23" borderId="51" xfId="0" applyFont="1" applyFill="1" applyBorder="1" applyAlignment="1">
      <alignment horizontal="center" vertical="center" wrapText="1"/>
    </xf>
    <xf numFmtId="0" fontId="48" fillId="0" borderId="60" xfId="0" applyFont="1" applyBorder="1" applyAlignment="1">
      <alignment horizontal="center" vertical="center" wrapText="1"/>
    </xf>
    <xf numFmtId="0" fontId="48" fillId="0" borderId="0" xfId="0" applyFont="1" applyAlignment="1">
      <alignment horizontal="center" vertical="center" wrapText="1"/>
    </xf>
    <xf numFmtId="0" fontId="48" fillId="0" borderId="47" xfId="0" applyFont="1" applyBorder="1" applyAlignment="1">
      <alignment horizontal="center" vertical="center" wrapText="1"/>
    </xf>
    <xf numFmtId="0" fontId="44" fillId="23" borderId="0" xfId="0" applyFont="1" applyFill="1" applyAlignment="1">
      <alignment horizontal="center" vertical="center" wrapText="1"/>
    </xf>
    <xf numFmtId="0" fontId="48" fillId="0" borderId="50" xfId="0" applyFont="1" applyBorder="1" applyAlignment="1">
      <alignment horizontal="center" vertical="center" wrapText="1"/>
    </xf>
    <xf numFmtId="0" fontId="48" fillId="0" borderId="23" xfId="0" applyFont="1" applyBorder="1" applyAlignment="1">
      <alignment horizontal="center" vertical="center" wrapText="1"/>
    </xf>
    <xf numFmtId="0" fontId="48" fillId="0" borderId="46" xfId="0" applyFont="1" applyBorder="1" applyAlignment="1">
      <alignment horizontal="center" vertical="center" wrapText="1"/>
    </xf>
    <xf numFmtId="0" fontId="44" fillId="23" borderId="61" xfId="0" applyFont="1" applyFill="1" applyBorder="1" applyAlignment="1">
      <alignment horizontal="center" vertical="center" wrapText="1"/>
    </xf>
    <xf numFmtId="0" fontId="44" fillId="0" borderId="50" xfId="0" applyFont="1" applyBorder="1" applyAlignment="1">
      <alignment horizontal="center" vertical="center" wrapText="1"/>
    </xf>
  </cellXfs>
  <cellStyles count="4">
    <cellStyle name="Euro" xfId="2" xr:uid="{FE956831-E446-4ADA-974B-A8FEF608172E}"/>
    <cellStyle name="Milliers" xfId="3" builtinId="3"/>
    <cellStyle name="Normal" xfId="0" builtinId="0"/>
    <cellStyle name="Pourcentage" xfId="1" builtinId="5"/>
  </cellStyles>
  <dxfs count="23">
    <dxf>
      <fill>
        <patternFill>
          <bgColor rgb="FFFF0000"/>
        </patternFill>
      </fill>
    </dxf>
    <dxf>
      <font>
        <color rgb="FFFF0000"/>
      </font>
      <fill>
        <patternFill>
          <bgColor theme="9" tint="0.79998168889431442"/>
        </patternFill>
      </fill>
    </dxf>
    <dxf>
      <font>
        <color theme="0"/>
      </font>
      <fill>
        <patternFill>
          <bgColor theme="3" tint="-0.24994659260841701"/>
        </patternFill>
      </fill>
    </dxf>
    <dxf>
      <font>
        <color theme="0"/>
      </font>
      <fill>
        <patternFill>
          <bgColor theme="3" tint="-0.24994659260841701"/>
        </patternFill>
      </fill>
    </dxf>
    <dxf>
      <font>
        <b val="0"/>
        <i val="0"/>
        <strike val="0"/>
        <condense val="0"/>
        <extend val="0"/>
        <outline val="0"/>
        <shadow val="0"/>
        <u val="none"/>
        <vertAlign val="baseline"/>
        <sz val="12"/>
        <color theme="0"/>
        <name val="Marianne"/>
        <family val="3"/>
        <scheme val="none"/>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0" formatCode="General"/>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0"/>
        <name val="Marianne"/>
        <family val="3"/>
        <scheme val="none"/>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169" formatCode="#,##0_ ;\-#,##0\ "/>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3"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Marianne"/>
        <family val="3"/>
        <scheme val="none"/>
      </font>
      <numFmt numFmtId="1"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0" formatCode="General"/>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Marianne"/>
        <family val="3"/>
        <scheme val="none"/>
      </font>
      <numFmt numFmtId="30" formatCode="@"/>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right style="medium">
          <color indexed="64"/>
        </right>
        <top style="medium">
          <color indexed="64"/>
        </top>
        <bottom style="thin">
          <color indexed="64"/>
        </bottom>
      </border>
    </dxf>
    <dxf>
      <font>
        <strike val="0"/>
        <outline val="0"/>
        <shadow val="0"/>
        <vertAlign val="baseline"/>
        <sz val="12"/>
        <name val="Marianne"/>
        <family val="3"/>
        <scheme val="none"/>
      </font>
    </dxf>
    <dxf>
      <border outline="0">
        <bottom style="thin">
          <color indexed="64"/>
        </bottom>
      </border>
    </dxf>
    <dxf>
      <font>
        <b/>
        <i val="0"/>
        <strike val="0"/>
        <condense val="0"/>
        <extend val="0"/>
        <outline val="0"/>
        <shadow val="0"/>
        <u val="none"/>
        <vertAlign val="baseline"/>
        <sz val="12"/>
        <color theme="0"/>
        <name val="Marianne"/>
        <family val="3"/>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6644C"/>
      <color rgb="FFFC4F42"/>
      <color rgb="FFFF6600"/>
      <color rgb="FF66CCFF"/>
      <color rgb="FFFF66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pivotSource>
    <c:name>[Plan_approvisionnement_2025 REDII.xlsx]Graphique!Tableau croisé dynamique4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Total</a:t>
            </a:r>
          </a:p>
        </c:rich>
      </c:tx>
      <c:overlay val="0"/>
      <c:spPr>
        <a:noFill/>
        <a:ln>
          <a:noFill/>
        </a:ln>
        <a:effectLst/>
      </c:spPr>
    </c:title>
    <c:autoTitleDeleted val="0"/>
    <c:pivotFmts>
      <c:pivotFmt>
        <c:idx val="0"/>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lumMod val="75000"/>
            </a:schemeClr>
          </a:solidFill>
          <a:ln>
            <a:noFill/>
          </a:ln>
          <a:effectLst/>
        </c:spPr>
      </c:pivotFmt>
      <c:pivotFmt>
        <c:idx val="2"/>
        <c:spPr>
          <a:solidFill>
            <a:schemeClr val="accent1"/>
          </a:solidFill>
          <a:ln>
            <a:noFill/>
          </a:ln>
          <a:effectLst/>
        </c:spPr>
      </c:pivotFmt>
      <c:pivotFmt>
        <c:idx val="3"/>
        <c:spPr>
          <a:solidFill>
            <a:srgbClr val="FFC000"/>
          </a:solidFill>
          <a:ln>
            <a:noFill/>
          </a:ln>
          <a:effectLst/>
        </c:spPr>
      </c:pivotFmt>
      <c:pivotFmt>
        <c:idx val="4"/>
      </c:pivotFmt>
      <c:pivotFmt>
        <c:idx val="5"/>
        <c:spPr>
          <a:solidFill>
            <a:schemeClr val="bg2">
              <a:lumMod val="50000"/>
            </a:schemeClr>
          </a:solidFill>
          <a:ln>
            <a:noFill/>
          </a:ln>
          <a:effectLst/>
        </c:spPr>
      </c:pivotFmt>
      <c:pivotFmt>
        <c:idx val="6"/>
        <c:spPr>
          <a:solidFill>
            <a:schemeClr val="accent6">
              <a:lumMod val="75000"/>
            </a:schemeClr>
          </a:solidFill>
          <a:ln>
            <a:noFill/>
          </a:ln>
          <a:effectLst/>
        </c:spPr>
      </c:pivotFmt>
      <c:pivotFmt>
        <c:idx val="7"/>
        <c:spPr>
          <a:solidFill>
            <a:schemeClr val="accent4">
              <a:lumMod val="60000"/>
              <a:lumOff val="40000"/>
            </a:schemeClr>
          </a:solidFill>
          <a:ln>
            <a:noFill/>
          </a:ln>
          <a:effectLst/>
        </c:spPr>
      </c:pivotFmt>
      <c:pivotFmt>
        <c:idx val="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75000"/>
            </a:schemeClr>
          </a:solidFill>
          <a:ln>
            <a:noFill/>
          </a:ln>
          <a:effectLst/>
        </c:spPr>
      </c:pivotFmt>
      <c:pivotFmt>
        <c:idx val="10"/>
        <c:spPr>
          <a:solidFill>
            <a:srgbClr val="FFC000"/>
          </a:solidFill>
          <a:ln>
            <a:noFill/>
          </a:ln>
          <a:effectLst/>
        </c:spPr>
      </c:pivotFmt>
      <c:pivotFmt>
        <c:idx val="11"/>
        <c:spPr>
          <a:solidFill>
            <a:schemeClr val="bg2">
              <a:lumMod val="50000"/>
            </a:schemeClr>
          </a:solidFill>
          <a:ln>
            <a:noFill/>
          </a:ln>
          <a:effectLst/>
        </c:spPr>
      </c:pivotFmt>
      <c:pivotFmt>
        <c:idx val="12"/>
        <c:spPr>
          <a:solidFill>
            <a:schemeClr val="accent3">
              <a:lumMod val="75000"/>
            </a:schemeClr>
          </a:solidFill>
          <a:ln>
            <a:noFill/>
          </a:ln>
          <a:effectLst/>
        </c:spPr>
      </c:pivotFmt>
      <c:pivotFmt>
        <c:idx val="13"/>
        <c:spPr>
          <a:solidFill>
            <a:schemeClr val="accent1"/>
          </a:solidFill>
          <a:ln>
            <a:noFill/>
          </a:ln>
          <a:effectLst/>
        </c:spPr>
      </c:pivotFmt>
      <c:pivotFmt>
        <c:idx val="14"/>
        <c:spPr>
          <a:solidFill>
            <a:schemeClr val="accent4">
              <a:lumMod val="60000"/>
              <a:lumOff val="40000"/>
            </a:schemeClr>
          </a:solidFill>
          <a:ln>
            <a:noFill/>
          </a:ln>
          <a:effectLst/>
        </c:spPr>
      </c:pivotFmt>
      <c:pivotFmt>
        <c:idx val="15"/>
        <c:spPr>
          <a:solidFill>
            <a:schemeClr val="accent3">
              <a:tint val="48000"/>
            </a:schemeClr>
          </a:solidFill>
          <a:ln>
            <a:noFill/>
          </a:ln>
          <a:effectLst/>
        </c:spPr>
      </c:pivotFmt>
      <c:pivotFmt>
        <c:idx val="1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17"/>
        <c:spPr>
          <a:solidFill>
            <a:schemeClr val="accent6">
              <a:lumMod val="75000"/>
            </a:schemeClr>
          </a:solidFill>
          <a:ln>
            <a:noFill/>
          </a:ln>
          <a:effectLst/>
        </c:spPr>
      </c:pivotFmt>
      <c:pivotFmt>
        <c:idx val="18"/>
        <c:spPr>
          <a:solidFill>
            <a:srgbClr val="FFC000"/>
          </a:solidFill>
          <a:ln>
            <a:noFill/>
          </a:ln>
          <a:effectLst/>
        </c:spPr>
      </c:pivotFmt>
      <c:pivotFmt>
        <c:idx val="19"/>
        <c:spPr>
          <a:solidFill>
            <a:schemeClr val="bg2">
              <a:lumMod val="50000"/>
            </a:schemeClr>
          </a:solidFill>
          <a:ln>
            <a:noFill/>
          </a:ln>
          <a:effectLst/>
        </c:spPr>
      </c:pivotFmt>
      <c:pivotFmt>
        <c:idx val="20"/>
        <c:spPr>
          <a:solidFill>
            <a:schemeClr val="accent3">
              <a:lumMod val="75000"/>
            </a:schemeClr>
          </a:solidFill>
          <a:ln>
            <a:noFill/>
          </a:ln>
          <a:effectLst/>
        </c:spPr>
      </c:pivotFmt>
      <c:pivotFmt>
        <c:idx val="21"/>
        <c:spPr>
          <a:solidFill>
            <a:schemeClr val="accent1"/>
          </a:solidFill>
          <a:ln>
            <a:noFill/>
          </a:ln>
          <a:effectLst/>
        </c:spPr>
      </c:pivotFmt>
      <c:pivotFmt>
        <c:idx val="22"/>
        <c:spPr>
          <a:solidFill>
            <a:schemeClr val="accent4">
              <a:lumMod val="60000"/>
              <a:lumOff val="40000"/>
            </a:schemeClr>
          </a:solidFill>
          <a:ln>
            <a:noFill/>
          </a:ln>
          <a:effectLst/>
        </c:spPr>
      </c:pivotFmt>
      <c:pivotFmt>
        <c:idx val="23"/>
        <c:spPr>
          <a:solidFill>
            <a:schemeClr val="accent3">
              <a:tint val="48000"/>
            </a:schemeClr>
          </a:solidFill>
          <a:ln>
            <a:noFill/>
          </a:ln>
          <a:effectLst/>
        </c:spPr>
      </c:pivotFmt>
      <c:pivotFmt>
        <c:idx val="24"/>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25"/>
        <c:spPr>
          <a:solidFill>
            <a:schemeClr val="accent6">
              <a:lumMod val="75000"/>
            </a:schemeClr>
          </a:solidFill>
          <a:ln>
            <a:noFill/>
          </a:ln>
          <a:effectLst/>
        </c:spPr>
      </c:pivotFmt>
      <c:pivotFmt>
        <c:idx val="26"/>
        <c:spPr>
          <a:solidFill>
            <a:srgbClr val="FFC000"/>
          </a:solidFill>
          <a:ln>
            <a:noFill/>
          </a:ln>
          <a:effectLst/>
        </c:spPr>
      </c:pivotFmt>
      <c:pivotFmt>
        <c:idx val="27"/>
        <c:spPr>
          <a:solidFill>
            <a:schemeClr val="bg2">
              <a:lumMod val="50000"/>
            </a:schemeClr>
          </a:solidFill>
          <a:ln>
            <a:noFill/>
          </a:ln>
          <a:effectLst/>
        </c:spPr>
      </c:pivotFmt>
      <c:pivotFmt>
        <c:idx val="28"/>
        <c:spPr>
          <a:solidFill>
            <a:schemeClr val="accent3">
              <a:lumMod val="75000"/>
            </a:schemeClr>
          </a:solidFill>
          <a:ln>
            <a:noFill/>
          </a:ln>
          <a:effectLst/>
        </c:spPr>
      </c:pivotFmt>
      <c:pivotFmt>
        <c:idx val="29"/>
        <c:spPr>
          <a:solidFill>
            <a:schemeClr val="accent1"/>
          </a:solidFill>
          <a:ln>
            <a:noFill/>
          </a:ln>
          <a:effectLst/>
        </c:spPr>
      </c:pivotFmt>
      <c:pivotFmt>
        <c:idx val="30"/>
        <c:spPr>
          <a:solidFill>
            <a:schemeClr val="accent4">
              <a:lumMod val="60000"/>
              <a:lumOff val="40000"/>
            </a:schemeClr>
          </a:solidFill>
          <a:ln>
            <a:noFill/>
          </a:ln>
          <a:effectLst/>
        </c:spPr>
      </c:pivotFmt>
      <c:pivotFmt>
        <c:idx val="31"/>
        <c:spPr>
          <a:solidFill>
            <a:schemeClr val="accent3">
              <a:tint val="48000"/>
            </a:schemeClr>
          </a:solidFill>
          <a:ln>
            <a:noFill/>
          </a:ln>
          <a:effectLst/>
        </c:spPr>
      </c:pivotFmt>
      <c:pivotFmt>
        <c:idx val="32"/>
        <c:spPr>
          <a:solidFill>
            <a:schemeClr val="accent6">
              <a:lumMod val="75000"/>
            </a:schemeClr>
          </a:solidFill>
        </c:spPr>
      </c:pivotFmt>
      <c:pivotFmt>
        <c:idx val="33"/>
        <c:spPr>
          <a:solidFill>
            <a:srgbClr val="FFC000"/>
          </a:solidFill>
        </c:spPr>
      </c:pivotFmt>
      <c:pivotFmt>
        <c:idx val="34"/>
        <c:spPr>
          <a:solidFill>
            <a:schemeClr val="bg2">
              <a:lumMod val="50000"/>
            </a:schemeClr>
          </a:solidFill>
        </c:spPr>
      </c:pivotFmt>
      <c:pivotFmt>
        <c:idx val="35"/>
        <c:spPr>
          <a:solidFill>
            <a:schemeClr val="accent3">
              <a:lumMod val="75000"/>
            </a:schemeClr>
          </a:solidFill>
        </c:spPr>
      </c:pivotFmt>
      <c:pivotFmt>
        <c:idx val="36"/>
        <c:spPr>
          <a:solidFill>
            <a:schemeClr val="tx2">
              <a:lumMod val="60000"/>
              <a:lumOff val="40000"/>
            </a:schemeClr>
          </a:solidFill>
        </c:spPr>
      </c:pivotFmt>
      <c:pivotFmt>
        <c:idx val="37"/>
        <c:spPr>
          <a:solidFill>
            <a:schemeClr val="bg1">
              <a:lumMod val="65000"/>
            </a:schemeClr>
          </a:solidFill>
        </c:spPr>
      </c:pivotFmt>
    </c:pivotFmts>
    <c:plotArea>
      <c:layout/>
      <c:pieChart>
        <c:varyColors val="1"/>
        <c:ser>
          <c:idx val="0"/>
          <c:order val="0"/>
          <c:tx>
            <c:strRef>
              <c:f>Graphique!$B$3</c:f>
              <c:strCache>
                <c:ptCount val="1"/>
                <c:pt idx="0">
                  <c:v>Total</c:v>
                </c:pt>
              </c:strCache>
            </c:strRef>
          </c:tx>
          <c:dPt>
            <c:idx val="0"/>
            <c:bubble3D val="0"/>
            <c:extLst>
              <c:ext xmlns:c16="http://schemas.microsoft.com/office/drawing/2014/chart" uri="{C3380CC4-5D6E-409C-BE32-E72D297353CC}">
                <c16:uniqueId val="{0000000B-CDE9-4502-8A7D-01AB2EAA729B}"/>
              </c:ext>
            </c:extLst>
          </c:dPt>
          <c:dPt>
            <c:idx val="1"/>
            <c:bubble3D val="0"/>
            <c:extLst>
              <c:ext xmlns:c16="http://schemas.microsoft.com/office/drawing/2014/chart" uri="{C3380CC4-5D6E-409C-BE32-E72D297353CC}">
                <c16:uniqueId val="{0000000D-CDE9-4502-8A7D-01AB2EAA729B}"/>
              </c:ext>
            </c:extLst>
          </c:dPt>
          <c:dPt>
            <c:idx val="2"/>
            <c:bubble3D val="0"/>
            <c:extLst>
              <c:ext xmlns:c16="http://schemas.microsoft.com/office/drawing/2014/chart" uri="{C3380CC4-5D6E-409C-BE32-E72D297353CC}">
                <c16:uniqueId val="{0000000F-CDE9-4502-8A7D-01AB2EAA729B}"/>
              </c:ext>
            </c:extLst>
          </c:dPt>
          <c:dPt>
            <c:idx val="3"/>
            <c:bubble3D val="0"/>
            <c:extLst>
              <c:ext xmlns:c16="http://schemas.microsoft.com/office/drawing/2014/chart" uri="{C3380CC4-5D6E-409C-BE32-E72D297353CC}">
                <c16:uniqueId val="{00000011-CDE9-4502-8A7D-01AB2EAA729B}"/>
              </c:ext>
            </c:extLst>
          </c:dPt>
          <c:dPt>
            <c:idx val="4"/>
            <c:bubble3D val="0"/>
            <c:extLst>
              <c:ext xmlns:c16="http://schemas.microsoft.com/office/drawing/2014/chart" uri="{C3380CC4-5D6E-409C-BE32-E72D297353CC}">
                <c16:uniqueId val="{00000013-CDE9-4502-8A7D-01AB2EAA729B}"/>
              </c:ext>
            </c:extLst>
          </c:dPt>
          <c:dPt>
            <c:idx val="5"/>
            <c:bubble3D val="0"/>
            <c:extLst>
              <c:ext xmlns:c16="http://schemas.microsoft.com/office/drawing/2014/chart" uri="{C3380CC4-5D6E-409C-BE32-E72D297353CC}">
                <c16:uniqueId val="{00000015-CDE9-4502-8A7D-01AB2EAA729B}"/>
              </c:ext>
            </c:extLst>
          </c:dPt>
          <c:dPt>
            <c:idx val="6"/>
            <c:bubble3D val="0"/>
            <c:extLst>
              <c:ext xmlns:c16="http://schemas.microsoft.com/office/drawing/2014/chart" uri="{C3380CC4-5D6E-409C-BE32-E72D297353CC}">
                <c16:uniqueId val="{00000017-CDE9-4502-8A7D-01AB2EAA729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Graphique!$A$4</c:f>
              <c:strCache>
                <c:ptCount val="1"/>
                <c:pt idx="0">
                  <c:v>Total général</c:v>
                </c:pt>
              </c:strCache>
            </c:strRef>
          </c:cat>
          <c:val>
            <c:numRef>
              <c:f>Graphique!$B$4</c:f>
              <c:numCache>
                <c:formatCode>General</c:formatCode>
                <c:ptCount val="1"/>
              </c:numCache>
            </c:numRef>
          </c:val>
          <c:extLst>
            <c:ext xmlns:c16="http://schemas.microsoft.com/office/drawing/2014/chart" uri="{C3380CC4-5D6E-409C-BE32-E72D297353CC}">
              <c16:uniqueId val="{00000018-CDE9-4502-8A7D-01AB2EAA729B}"/>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3394410039384408"/>
          <c:y val="0.17306174744282057"/>
          <c:w val="0.35731782343925866"/>
          <c:h val="0.590725602860850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[Plan_approvisionnement_2025 REDII.xlsx]Graphique!Tableau croisé dynamique3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3">
              <a:lumMod val="50000"/>
            </a:schemeClr>
          </a:solidFill>
          <a:ln>
            <a:noFill/>
          </a:ln>
          <a:effectLst/>
        </c:spPr>
      </c:pivotFmt>
      <c:pivotFmt>
        <c:idx val="3"/>
        <c:spPr>
          <a:solidFill>
            <a:schemeClr val="accent3">
              <a:lumMod val="75000"/>
            </a:schemeClr>
          </a:solidFill>
          <a:ln>
            <a:noFill/>
          </a:ln>
          <a:effectLst/>
        </c:spPr>
      </c:pivotFmt>
      <c:pivotFmt>
        <c:idx val="4"/>
        <c:spPr>
          <a:solidFill>
            <a:schemeClr val="bg2">
              <a:lumMod val="50000"/>
            </a:schemeClr>
          </a:solidFill>
          <a:ln>
            <a:noFill/>
          </a:ln>
          <a:effectLst/>
        </c:spPr>
      </c:pivotFmt>
      <c:pivotFmt>
        <c:idx val="5"/>
        <c:spPr>
          <a:solidFill>
            <a:srgbClr val="FFFF00"/>
          </a:solidFill>
          <a:ln>
            <a:noFill/>
          </a:ln>
          <a:effectLst/>
        </c:spPr>
      </c:pivotFmt>
      <c:pivotFmt>
        <c:idx val="6"/>
        <c:spPr>
          <a:solidFill>
            <a:schemeClr val="accent6">
              <a:lumMod val="50000"/>
            </a:schemeClr>
          </a:solidFill>
          <a:ln>
            <a:noFill/>
          </a:ln>
          <a:effectLst/>
        </c:spPr>
      </c:pivotFmt>
      <c:pivotFmt>
        <c:idx val="7"/>
        <c:spPr>
          <a:solidFill>
            <a:srgbClr val="FFC000"/>
          </a:solidFill>
          <a:ln>
            <a:noFill/>
          </a:ln>
          <a:effectLst/>
        </c:spPr>
      </c:pivotFmt>
      <c:pivotFmt>
        <c:idx val="8"/>
        <c:spPr>
          <a:solidFill>
            <a:schemeClr val="bg1">
              <a:lumMod val="65000"/>
            </a:schemeClr>
          </a:solidFill>
          <a:ln>
            <a:noFill/>
          </a:ln>
          <a:effectLst/>
        </c:spPr>
      </c:pivotFmt>
      <c:pivotFmt>
        <c:idx val="9"/>
        <c:spPr>
          <a:solidFill>
            <a:srgbClr val="0070C0"/>
          </a:solidFill>
          <a:ln>
            <a:noFill/>
          </a:ln>
          <a:effectLst/>
        </c:spPr>
      </c:pivotFmt>
      <c:pivotFmt>
        <c:idx val="10"/>
        <c:spPr>
          <a:solidFill>
            <a:schemeClr val="accent1"/>
          </a:solidFill>
          <a:ln>
            <a:noFill/>
          </a:ln>
          <a:effectLst/>
        </c:spPr>
      </c:pivotFmt>
    </c:pivotFmts>
    <c:plotArea>
      <c:layout>
        <c:manualLayout>
          <c:layoutTarget val="inner"/>
          <c:xMode val="edge"/>
          <c:yMode val="edge"/>
          <c:x val="1.6146788990825688E-2"/>
          <c:y val="0.16447874829475737"/>
          <c:w val="0.51547404464350211"/>
          <c:h val="0.65363730376152929"/>
        </c:manualLayout>
      </c:layout>
      <c:pieChart>
        <c:varyColors val="1"/>
        <c:ser>
          <c:idx val="0"/>
          <c:order val="0"/>
          <c:tx>
            <c:strRef>
              <c:f>Graphique!$B$17</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3-6858-40C1-AB86-F463A7BAB9F4}"/>
              </c:ext>
            </c:extLst>
          </c:dPt>
          <c:dPt>
            <c:idx val="1"/>
            <c:bubble3D val="0"/>
            <c:spPr>
              <a:solidFill>
                <a:schemeClr val="accent2"/>
              </a:solidFill>
              <a:ln>
                <a:noFill/>
              </a:ln>
              <a:effectLst/>
            </c:spPr>
            <c:extLst>
              <c:ext xmlns:c16="http://schemas.microsoft.com/office/drawing/2014/chart" uri="{C3380CC4-5D6E-409C-BE32-E72D297353CC}">
                <c16:uniqueId val="{00000003-2872-448F-A68C-C6548DCFDD57}"/>
              </c:ext>
            </c:extLst>
          </c:dPt>
          <c:cat>
            <c:strRef>
              <c:f>Graphique!$A$18</c:f>
              <c:strCache>
                <c:ptCount val="1"/>
                <c:pt idx="0">
                  <c:v>Total général</c:v>
                </c:pt>
              </c:strCache>
            </c:strRef>
          </c:cat>
          <c:val>
            <c:numRef>
              <c:f>Graphique!$B$18</c:f>
              <c:numCache>
                <c:formatCode>General</c:formatCode>
                <c:ptCount val="1"/>
              </c:numCache>
            </c:numRef>
          </c:val>
          <c:extLst>
            <c:ext xmlns:c16="http://schemas.microsoft.com/office/drawing/2014/chart" uri="{C3380CC4-5D6E-409C-BE32-E72D297353CC}">
              <c16:uniqueId val="{00000002-6858-40C1-AB86-F463A7BAB9F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4825341327746879"/>
          <c:y val="3.7045893501686362E-2"/>
          <c:w val="0.43902125261865199"/>
          <c:h val="0.720685579784565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896471</xdr:colOff>
      <xdr:row>0</xdr:row>
      <xdr:rowOff>0</xdr:rowOff>
    </xdr:from>
    <xdr:to>
      <xdr:col>8</xdr:col>
      <xdr:colOff>821267</xdr:colOff>
      <xdr:row>6</xdr:row>
      <xdr:rowOff>179294</xdr:rowOff>
    </xdr:to>
    <xdr:pic>
      <xdr:nvPicPr>
        <xdr:cNvPr id="3" name="Image 6">
          <a:extLst>
            <a:ext uri="{FF2B5EF4-FFF2-40B4-BE49-F238E27FC236}">
              <a16:creationId xmlns:a16="http://schemas.microsoft.com/office/drawing/2014/main" id="{06E4A0CB-3FB2-40F9-925D-69B64E5A58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2378138" y="0"/>
          <a:ext cx="11498729" cy="1567827"/>
        </a:xfrm>
        <a:prstGeom prst="rect">
          <a:avLst/>
        </a:prstGeom>
      </xdr:spPr>
    </xdr:pic>
    <xdr:clientData/>
  </xdr:twoCellAnchor>
  <xdr:twoCellAnchor>
    <xdr:from>
      <xdr:col>3</xdr:col>
      <xdr:colOff>1134533</xdr:colOff>
      <xdr:row>1</xdr:row>
      <xdr:rowOff>37353</xdr:rowOff>
    </xdr:from>
    <xdr:to>
      <xdr:col>5</xdr:col>
      <xdr:colOff>62653</xdr:colOff>
      <xdr:row>6</xdr:row>
      <xdr:rowOff>110337</xdr:rowOff>
    </xdr:to>
    <xdr:pic>
      <xdr:nvPicPr>
        <xdr:cNvPr id="5" name="Image 7">
          <a:extLst>
            <a:ext uri="{FF2B5EF4-FFF2-40B4-BE49-F238E27FC236}">
              <a16:creationId xmlns:a16="http://schemas.microsoft.com/office/drawing/2014/main" id="{A5B02AEB-4FA2-42E5-8A78-103DE36312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5600" y="232086"/>
          <a:ext cx="1383453" cy="1266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1095375</xdr:colOff>
      <xdr:row>0</xdr:row>
      <xdr:rowOff>0</xdr:rowOff>
    </xdr:from>
    <xdr:to>
      <xdr:col>6</xdr:col>
      <xdr:colOff>1152525</xdr:colOff>
      <xdr:row>6</xdr:row>
      <xdr:rowOff>179294</xdr:rowOff>
    </xdr:to>
    <xdr:pic>
      <xdr:nvPicPr>
        <xdr:cNvPr id="2" name="Image 6">
          <a:extLst>
            <a:ext uri="{FF2B5EF4-FFF2-40B4-BE49-F238E27FC236}">
              <a16:creationId xmlns:a16="http://schemas.microsoft.com/office/drawing/2014/main" id="{1F04D941-F1D7-4B63-988D-E52AD35777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4200525" y="0"/>
          <a:ext cx="8543925" cy="1265144"/>
        </a:xfrm>
        <a:prstGeom prst="rect">
          <a:avLst/>
        </a:prstGeom>
      </xdr:spPr>
    </xdr:pic>
    <xdr:clientData/>
  </xdr:twoCellAnchor>
  <xdr:twoCellAnchor>
    <xdr:from>
      <xdr:col>4</xdr:col>
      <xdr:colOff>669178</xdr:colOff>
      <xdr:row>1</xdr:row>
      <xdr:rowOff>75453</xdr:rowOff>
    </xdr:from>
    <xdr:to>
      <xdr:col>4</xdr:col>
      <xdr:colOff>1717675</xdr:colOff>
      <xdr:row>6</xdr:row>
      <xdr:rowOff>85725</xdr:rowOff>
    </xdr:to>
    <xdr:pic>
      <xdr:nvPicPr>
        <xdr:cNvPr id="3" name="Image 7">
          <a:extLst>
            <a:ext uri="{FF2B5EF4-FFF2-40B4-BE49-F238E27FC236}">
              <a16:creationId xmlns:a16="http://schemas.microsoft.com/office/drawing/2014/main" id="{F959D64E-7139-4661-973C-57E51F8CED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89153" y="256428"/>
          <a:ext cx="1048497" cy="9151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1200150</xdr:colOff>
      <xdr:row>0</xdr:row>
      <xdr:rowOff>0</xdr:rowOff>
    </xdr:from>
    <xdr:to>
      <xdr:col>11</xdr:col>
      <xdr:colOff>79748</xdr:colOff>
      <xdr:row>6</xdr:row>
      <xdr:rowOff>245782</xdr:rowOff>
    </xdr:to>
    <xdr:pic>
      <xdr:nvPicPr>
        <xdr:cNvPr id="3" name="Image 6">
          <a:extLst>
            <a:ext uri="{FF2B5EF4-FFF2-40B4-BE49-F238E27FC236}">
              <a16:creationId xmlns:a16="http://schemas.microsoft.com/office/drawing/2014/main" id="{FAB3327D-D9F4-4C11-A9A6-CF0C7162A1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3781425" y="0"/>
          <a:ext cx="7661648" cy="1331632"/>
        </a:xfrm>
        <a:prstGeom prst="rect">
          <a:avLst/>
        </a:prstGeom>
      </xdr:spPr>
    </xdr:pic>
    <xdr:clientData/>
  </xdr:twoCellAnchor>
  <xdr:twoCellAnchor>
    <xdr:from>
      <xdr:col>7</xdr:col>
      <xdr:colOff>1051859</xdr:colOff>
      <xdr:row>1</xdr:row>
      <xdr:rowOff>176866</xdr:rowOff>
    </xdr:from>
    <xdr:to>
      <xdr:col>8</xdr:col>
      <xdr:colOff>581398</xdr:colOff>
      <xdr:row>6</xdr:row>
      <xdr:rowOff>112713</xdr:rowOff>
    </xdr:to>
    <xdr:pic>
      <xdr:nvPicPr>
        <xdr:cNvPr id="5" name="Image 7">
          <a:extLst>
            <a:ext uri="{FF2B5EF4-FFF2-40B4-BE49-F238E27FC236}">
              <a16:creationId xmlns:a16="http://schemas.microsoft.com/office/drawing/2014/main" id="{9A719F54-8EBF-486A-B66F-9A6D25D5C1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52684" y="357841"/>
          <a:ext cx="815414" cy="8407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163195</xdr:colOff>
      <xdr:row>0</xdr:row>
      <xdr:rowOff>123190</xdr:rowOff>
    </xdr:from>
    <xdr:to>
      <xdr:col>8</xdr:col>
      <xdr:colOff>638176</xdr:colOff>
      <xdr:row>20</xdr:row>
      <xdr:rowOff>104775</xdr:rowOff>
    </xdr:to>
    <xdr:graphicFrame macro="">
      <xdr:nvGraphicFramePr>
        <xdr:cNvPr id="2" name="Graphique 1">
          <a:extLst>
            <a:ext uri="{FF2B5EF4-FFF2-40B4-BE49-F238E27FC236}">
              <a16:creationId xmlns:a16="http://schemas.microsoft.com/office/drawing/2014/main" id="{05C3B196-217D-795F-4B16-36A4269332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142875</xdr:colOff>
      <xdr:row>21</xdr:row>
      <xdr:rowOff>19047</xdr:rowOff>
    </xdr:from>
    <xdr:to>
      <xdr:col>11</xdr:col>
      <xdr:colOff>285750</xdr:colOff>
      <xdr:row>56</xdr:row>
      <xdr:rowOff>0</xdr:rowOff>
    </xdr:to>
    <xdr:graphicFrame macro="">
      <xdr:nvGraphicFramePr>
        <xdr:cNvPr id="4" name="Graphique 3">
          <a:extLst>
            <a:ext uri="{FF2B5EF4-FFF2-40B4-BE49-F238E27FC236}">
              <a16:creationId xmlns:a16="http://schemas.microsoft.com/office/drawing/2014/main" id="{AC06B4FD-1D9B-090C-EC3C-0A90EC5AEB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notes1412A3\Plan%20Approvisionnement%20BCIAT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ERVICES\SBIO\ECHANGES\Partage%20GAUTHIER%20Alice\Base_Suivi_app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s Combustibles"/>
      <sheetName val="Garanties Combustibles"/>
      <sheetName val="Mobilisation de la ressource"/>
      <sheetName val="Fournisseurs"/>
      <sheetName val="Environnement"/>
      <sheetName val="paramètres entrée"/>
      <sheetName val="Utilitaires"/>
      <sheetName val="Liste coherence pci"/>
      <sheetName val="Outil Conversion prix"/>
      <sheetName val="données"/>
    </sheetNames>
    <sheetDataSet>
      <sheetData sheetId="0">
        <row r="5">
          <cell r="C5" t="str">
            <v>Combustibles</v>
          </cell>
        </row>
      </sheetData>
      <sheetData sheetId="1"/>
      <sheetData sheetId="2"/>
      <sheetData sheetId="3"/>
      <sheetData sheetId="4"/>
      <sheetData sheetId="5">
        <row r="4">
          <cell r="B4" t="str">
            <v>Sylviculture</v>
          </cell>
          <cell r="E4" t="str">
            <v>oui</v>
          </cell>
          <cell r="H4">
            <v>0</v>
          </cell>
        </row>
        <row r="5">
          <cell r="E5" t="str">
            <v>non</v>
          </cell>
          <cell r="H5">
            <v>1</v>
          </cell>
        </row>
        <row r="6">
          <cell r="H6">
            <v>2</v>
          </cell>
        </row>
        <row r="7">
          <cell r="H7">
            <v>3</v>
          </cell>
        </row>
        <row r="8">
          <cell r="H8">
            <v>4</v>
          </cell>
        </row>
        <row r="9">
          <cell r="H9">
            <v>5</v>
          </cell>
        </row>
        <row r="10">
          <cell r="H10">
            <v>6</v>
          </cell>
        </row>
        <row r="11">
          <cell r="H11">
            <v>7</v>
          </cell>
        </row>
        <row r="12">
          <cell r="H12">
            <v>8</v>
          </cell>
        </row>
        <row r="13">
          <cell r="H13">
            <v>9</v>
          </cell>
        </row>
        <row r="14">
          <cell r="H14">
            <v>10</v>
          </cell>
        </row>
        <row r="15">
          <cell r="H15">
            <v>11</v>
          </cell>
        </row>
        <row r="16">
          <cell r="H16">
            <v>12</v>
          </cell>
        </row>
        <row r="17">
          <cell r="H17">
            <v>13</v>
          </cell>
        </row>
        <row r="18">
          <cell r="H18">
            <v>14</v>
          </cell>
        </row>
        <row r="19">
          <cell r="H19">
            <v>15</v>
          </cell>
        </row>
        <row r="20">
          <cell r="H20">
            <v>16</v>
          </cell>
        </row>
        <row r="21">
          <cell r="H21">
            <v>17</v>
          </cell>
        </row>
        <row r="22">
          <cell r="H22">
            <v>18</v>
          </cell>
        </row>
        <row r="23">
          <cell r="H23">
            <v>19</v>
          </cell>
        </row>
        <row r="24">
          <cell r="H24">
            <v>20</v>
          </cell>
        </row>
        <row r="25">
          <cell r="H25" t="str">
            <v>Ne s'engage pas</v>
          </cell>
        </row>
      </sheetData>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énéral"/>
      <sheetName val="Approvisionnement"/>
      <sheetName val="Approvisionnement_V"/>
      <sheetName val="Recodage fournisseur"/>
      <sheetName val="Fournisseurs"/>
      <sheetName val="Fournisseurs_V"/>
      <sheetName val="Fournisseurs_principaux"/>
      <sheetName val="Import_Export_2013"/>
      <sheetName val="Import_Export_2016"/>
      <sheetName val="National"/>
      <sheetName val="Haute-Normandie"/>
      <sheetName val="Ile-de-France"/>
      <sheetName val="Languedoc-Roussillon"/>
      <sheetName val="Limousin"/>
      <sheetName val="Lorraine"/>
      <sheetName val="Midi-Pyrénées"/>
      <sheetName val="Nord-Pas-de-Calais"/>
      <sheetName val="Pays-de-la-Loire"/>
      <sheetName val="Picardie"/>
      <sheetName val="Poitou-Charentes"/>
      <sheetName val="Provence-Alpes-Côte d'Azur"/>
      <sheetName val="Rhône-Alpes"/>
      <sheetName val="Département_region"/>
      <sheetName val="Feui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Alsace</v>
          </cell>
          <cell r="B1" t="str">
            <v>Plaquettes forestières (référentiel 2008 - 1A - PF)</v>
          </cell>
        </row>
        <row r="2">
          <cell r="A2" t="str">
            <v>Aquitaine</v>
          </cell>
          <cell r="B2" t="str">
            <v>Plaquettes forestières (référentiel 2008 - 1B - PF)</v>
          </cell>
        </row>
        <row r="3">
          <cell r="A3" t="str">
            <v>Auvergne</v>
          </cell>
          <cell r="B3" t="str">
            <v>Connexes des Industries du Bois (référentiel 2008 - 2 - CIB)</v>
          </cell>
        </row>
        <row r="4">
          <cell r="A4" t="str">
            <v>Basse-Normandie</v>
          </cell>
          <cell r="B4" t="str">
            <v>Produits bois en fin de vie (référentiel 2008 - 3A - PBFV)</v>
          </cell>
        </row>
        <row r="5">
          <cell r="A5" t="str">
            <v>Bourgogne</v>
          </cell>
          <cell r="B5" t="str">
            <v>Produits bois en fin de vie (référentiel 2008  - 3B - PBFV)</v>
          </cell>
        </row>
        <row r="6">
          <cell r="A6" t="str">
            <v>Bretagne</v>
          </cell>
          <cell r="B6" t="str">
            <v>Déchets de bois traités et souillés</v>
          </cell>
        </row>
        <row r="7">
          <cell r="A7" t="str">
            <v>Centre</v>
          </cell>
          <cell r="B7" t="str">
            <v xml:space="preserve">Autres </v>
          </cell>
        </row>
        <row r="8">
          <cell r="A8" t="str">
            <v>Champagne-Ardennes</v>
          </cell>
          <cell r="B8" t="str">
            <v>Sous-produits industriels</v>
          </cell>
        </row>
        <row r="9">
          <cell r="A9" t="str">
            <v>Corse</v>
          </cell>
          <cell r="B9" t="str">
            <v>Sous-produits agricoles</v>
          </cell>
        </row>
        <row r="10">
          <cell r="A10" t="str">
            <v>Franche-Comté</v>
          </cell>
          <cell r="B10" t="str">
            <v>Biogaz</v>
          </cell>
        </row>
        <row r="11">
          <cell r="A11" t="str">
            <v>Haute-Normandie</v>
          </cell>
        </row>
        <row r="12">
          <cell r="A12" t="str">
            <v>Ile-de-France</v>
          </cell>
        </row>
        <row r="13">
          <cell r="A13" t="str">
            <v>Inconnu</v>
          </cell>
        </row>
        <row r="14">
          <cell r="A14" t="str">
            <v>Languedoc-Roussillon</v>
          </cell>
        </row>
        <row r="15">
          <cell r="A15" t="str">
            <v>Limousin</v>
          </cell>
        </row>
        <row r="16">
          <cell r="A16" t="str">
            <v>Lorraine</v>
          </cell>
        </row>
        <row r="17">
          <cell r="A17" t="str">
            <v>Midi-Pyrénées</v>
          </cell>
        </row>
        <row r="18">
          <cell r="A18" t="str">
            <v>Nord-Pas-de-Calais</v>
          </cell>
        </row>
        <row r="19">
          <cell r="A19" t="str">
            <v>Pays-de-la-Loire</v>
          </cell>
        </row>
        <row r="20">
          <cell r="A20" t="str">
            <v>Picardie</v>
          </cell>
        </row>
        <row r="21">
          <cell r="A21" t="str">
            <v>Poitou-Charentes</v>
          </cell>
        </row>
        <row r="22">
          <cell r="A22" t="str">
            <v>Provence-Alpes-Côte d'Azur</v>
          </cell>
        </row>
        <row r="23">
          <cell r="A23" t="str">
            <v>Rhône-Alpes</v>
          </cell>
        </row>
        <row r="24">
          <cell r="A24" t="str">
            <v>Hors France</v>
          </cell>
        </row>
        <row r="25">
          <cell r="A25" t="str">
            <v>Autres régions</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OULIN Leslie" refreshedDate="45629.39758715278" createdVersion="8" refreshedVersion="8" minRefreshableVersion="3" recordCount="19" xr:uid="{436F52C5-6D7D-4B3A-B631-821CD62A1598}">
  <cacheSource type="worksheet">
    <worksheetSource name="Tableau1"/>
  </cacheSource>
  <cacheFields count="14">
    <cacheField name="Catégorie de combustible" numFmtId="0">
      <sharedItems containsBlank="1" count="10">
        <s v="Granulés de bois"/>
        <m/>
        <s v="Plaquettes forestières et assimilées" u="1"/>
        <s v="Connexes des industries du bois" u="1"/>
        <s v="Connexes et sous produits de l'industrie de première transformation du bois" u="1"/>
        <s v="Bois fin de vie et bois déchets" u="1"/>
        <s v="Granulés" u="1"/>
        <s v="Sous produits industriels" u="1"/>
        <s v="Sous-produits agricoles" u="1"/>
        <s v="Autres" u="1"/>
      </sharedItems>
    </cacheField>
    <cacheField name="Sous catégorie Combustible" numFmtId="49">
      <sharedItems containsBlank="1" count="15">
        <s v="Granulés de bois (référentiel 2017-4A-GR)"/>
        <m/>
        <s v="Plaquettes forestières (référentiel 2017 - 1A - PFA)" u="1"/>
        <s v="Plaquettes de produits connexes de scieries et assimilés (référentiel 2017 - 2B - CIB)" u="1"/>
        <s v="Plaquettes bocagères ou agroforestières (référentiel 20017 - 1B - PFA)" u="1"/>
        <s v="Plaquettes paysagères ligneuses (référentiel 2017-1C-PFA)" u="1"/>
        <s v="Ecorces (référentiel 2017- 2A-CIB)" u="1"/>
        <s v="Bois fin de vie utilisables selon la rubrique règlementaire 2910A (SSD) (référentiel 2017-3A-BFVBD)" u="1"/>
        <s v="Bois fin de vie utilisables selon la rubrique règlementaire 2910B (référentiel 2017-3B-BFVBD)" u="1"/>
        <s v="Déchet de bois non dangereux à traiter selon la rubrique règlementaire 2971 des ICPE (référentiel 2017-3C-BFVBD)" u="1"/>
        <s v="Déchet de bois dangereux à traiter selon la rubrique règlementaire 2770 des ICPE (référentiel2017-3D-BFVBD)" u="1"/>
        <s v="Granulés de bois (référentiel 2017-4A-BFVBD)" u="1"/>
        <s v="Sous produits industriels" u="1"/>
        <s v="Sous-produits agricoles" u="1"/>
        <s v="Biogaz" u="1"/>
      </sharedItems>
    </cacheField>
    <cacheField name="Précision libre sur le combustible (type de sous produit agricole, biomasse supplémentaire...)" numFmtId="0">
      <sharedItems containsNonDate="0" containsString="0" containsBlank="1"/>
    </cacheField>
    <cacheField name="Région d'origine du combustible" numFmtId="0">
      <sharedItems containsNonDate="0" containsBlank="1" count="9">
        <m/>
        <s v="Nouvelle Aquitaine" u="1"/>
        <s v="Centre - Val  de Loire" u="1"/>
        <s v="Grand Est" u="1"/>
        <s v="Bourgogne - Franche Comté" u="1"/>
        <s v="Corse" u="1"/>
        <s v="Ile-de-France" u="1"/>
        <s v="Pays de la Loire" u="1"/>
        <s v="Auvergne - Rhône-Alpes " u="1"/>
      </sharedItems>
    </cacheField>
    <cacheField name="Tonnage (t/an) " numFmtId="3">
      <sharedItems containsString="0" containsBlank="1" containsNumber="1" containsInteger="1" minValue="2000" maxValue="2000"/>
    </cacheField>
    <cacheField name="Autoconsommation " numFmtId="3">
      <sharedItems containsNonDate="0" containsString="0" containsBlank="1"/>
    </cacheField>
    <cacheField name="PCI (kWh/t)" numFmtId="0">
      <sharedItems containsString="0" containsBlank="1" containsNumber="1" containsInteger="1" minValue="3000" maxValue="3000"/>
    </cacheField>
    <cacheField name="MWh" numFmtId="3">
      <sharedItems containsMixedTypes="1" containsNumber="1" containsInteger="1" minValue="6000" maxValue="6000"/>
    </cacheField>
    <cacheField name="% de biomasse (à compléter si le combustible n'est pas 100% biomasse)" numFmtId="0">
      <sharedItems containsNonDate="0" containsString="0" containsBlank="1"/>
    </cacheField>
    <cacheField name="MWh biomasse" numFmtId="169">
      <sharedItems containsMixedTypes="1" containsNumber="1" containsInteger="1" minValue="6000" maxValue="6000"/>
    </cacheField>
    <cacheField name="MWh (%)" numFmtId="9">
      <sharedItems containsMixedTypes="1" containsNumber="1" containsInteger="1" minValue="1" maxValue="1"/>
    </cacheField>
    <cacheField name="Taux de combustible certifié PEFC/FSC ou équivalent (%)" numFmtId="9">
      <sharedItems containsNonDate="0" containsString="0" containsBlank="1"/>
    </cacheField>
    <cacheField name="Tonnes de combustible certifié PEFC/FSC ou équivalent" numFmtId="0">
      <sharedItems/>
    </cacheField>
    <cacheField name="Taux régional minimum PEFC/FSC ou équivalent" numFmtId="9">
      <sharedItems containsMixedTypes="1" containsNumber="1" minValue="0.3" maxValue="0.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x v="0"/>
    <x v="0"/>
    <m/>
    <x v="0"/>
    <n v="2000"/>
    <m/>
    <n v="3000"/>
    <n v="6000"/>
    <m/>
    <n v="6000"/>
    <n v="1"/>
    <m/>
    <s v=""/>
    <n v="0.3"/>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E0EE95-0C1F-4C87-BDF2-2E075D4B2F3C}" name="Tableau croisé dynamique1" cacheId="1"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B3:D8" firstHeaderRow="0" firstDataRow="1" firstDataCol="1"/>
  <pivotFields count="14">
    <pivotField axis="axisRow" showAll="0">
      <items count="11">
        <item m="1" x="5"/>
        <item m="1" x="4"/>
        <item m="1" x="2"/>
        <item x="1"/>
        <item m="1" x="6"/>
        <item m="1" x="8"/>
        <item m="1" x="7"/>
        <item m="1" x="9"/>
        <item m="1" x="3"/>
        <item x="0"/>
        <item t="default"/>
      </items>
    </pivotField>
    <pivotField showAll="0"/>
    <pivotField showAll="0"/>
    <pivotField axis="axisRow" showAll="0">
      <items count="10">
        <item m="1" x="8"/>
        <item m="1" x="4"/>
        <item m="1" x="2"/>
        <item x="0"/>
        <item m="1" x="5"/>
        <item m="1" x="7"/>
        <item m="1" x="6"/>
        <item m="1" x="3"/>
        <item m="1" x="1"/>
        <item t="default"/>
      </items>
    </pivotField>
    <pivotField showAll="0"/>
    <pivotField showAll="0"/>
    <pivotField showAll="0"/>
    <pivotField dataField="1" showAll="0"/>
    <pivotField showAll="0"/>
    <pivotField dataField="1" showAll="0"/>
    <pivotField showAll="0"/>
    <pivotField showAll="0"/>
    <pivotField showAll="0"/>
    <pivotField showAll="0"/>
  </pivotFields>
  <rowFields count="2">
    <field x="0"/>
    <field x="3"/>
  </rowFields>
  <rowItems count="5">
    <i>
      <x v="3"/>
    </i>
    <i r="1">
      <x v="3"/>
    </i>
    <i>
      <x v="9"/>
    </i>
    <i r="1">
      <x v="3"/>
    </i>
    <i t="grand">
      <x/>
    </i>
  </rowItems>
  <colFields count="1">
    <field x="-2"/>
  </colFields>
  <colItems count="2">
    <i>
      <x/>
    </i>
    <i i="1">
      <x v="1"/>
    </i>
  </colItems>
  <dataFields count="2">
    <dataField name="Somme de MWh biomasse" fld="9" baseField="0" baseItem="0" numFmtId="10">
      <extLst>
        <ext xmlns:x14="http://schemas.microsoft.com/office/spreadsheetml/2009/9/main" uri="{E15A36E0-9728-4e99-A89B-3F7291B0FE68}">
          <x14:dataField pivotShowAs="percentOfParentRow"/>
        </ext>
      </extLst>
    </dataField>
    <dataField name="Somme de MWh" fld="7"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064F128-3229-4C2F-A1D6-BD4000F12B9A}" name="Tableau croisé dynamique4" cacheId="1"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17">
  <location ref="A3:B4" firstHeaderRow="1" firstDataRow="1" firstDataCol="1" rowPageCount="1" colPageCount="1"/>
  <pivotFields count="14">
    <pivotField axis="axisRow" showAll="0">
      <items count="11">
        <item m="1" x="5"/>
        <item m="1" x="4"/>
        <item m="1" x="6"/>
        <item m="1" x="2"/>
        <item m="1" x="8"/>
        <item h="1" x="1"/>
        <item m="1" x="7"/>
        <item m="1" x="9"/>
        <item m="1" x="3"/>
        <item h="1" x="0"/>
        <item t="default"/>
      </items>
    </pivotField>
    <pivotField showAll="0"/>
    <pivotField showAll="0"/>
    <pivotField axis="axisPage" showAll="0">
      <items count="10">
        <item m="1" x="8"/>
        <item m="1" x="4"/>
        <item m="1" x="2"/>
        <item m="1" x="5"/>
        <item m="1" x="3"/>
        <item m="1" x="6"/>
        <item m="1" x="7"/>
        <item x="0"/>
        <item m="1" x="1"/>
        <item t="default"/>
      </items>
    </pivotField>
    <pivotField dataField="1" showAll="0"/>
    <pivotField showAll="0"/>
    <pivotField showAll="0"/>
    <pivotField showAll="0"/>
    <pivotField showAll="0"/>
    <pivotField showAll="0"/>
    <pivotField showAll="0"/>
    <pivotField showAll="0"/>
    <pivotField showAll="0"/>
    <pivotField showAll="0"/>
  </pivotFields>
  <rowFields count="1">
    <field x="0"/>
  </rowFields>
  <rowItems count="1">
    <i t="grand">
      <x/>
    </i>
  </rowItems>
  <colItems count="1">
    <i/>
  </colItems>
  <pageFields count="1">
    <pageField fld="3" hier="-1"/>
  </pageFields>
  <dataFields count="1">
    <dataField name="Somme de Tonnage (t/an) " fld="4" baseField="0" baseItem="0"/>
  </dataFields>
  <chartFormats count="7">
    <chartFormat chart="0" format="24" series="1">
      <pivotArea type="data" outline="0" fieldPosition="0">
        <references count="1">
          <reference field="4294967294" count="1" selected="0">
            <x v="0"/>
          </reference>
        </references>
      </pivotArea>
    </chartFormat>
    <chartFormat chart="0" format="32">
      <pivotArea type="data" outline="0" fieldPosition="0">
        <references count="2">
          <reference field="4294967294" count="1" selected="0">
            <x v="0"/>
          </reference>
          <reference field="0" count="1" selected="0">
            <x v="0"/>
          </reference>
        </references>
      </pivotArea>
    </chartFormat>
    <chartFormat chart="0" format="33">
      <pivotArea type="data" outline="0" fieldPosition="0">
        <references count="2">
          <reference field="4294967294" count="1" selected="0">
            <x v="0"/>
          </reference>
          <reference field="0" count="1" selected="0">
            <x v="1"/>
          </reference>
        </references>
      </pivotArea>
    </chartFormat>
    <chartFormat chart="0" format="34">
      <pivotArea type="data" outline="0" fieldPosition="0">
        <references count="2">
          <reference field="4294967294" count="1" selected="0">
            <x v="0"/>
          </reference>
          <reference field="0" count="1" selected="0">
            <x v="2"/>
          </reference>
        </references>
      </pivotArea>
    </chartFormat>
    <chartFormat chart="0" format="35">
      <pivotArea type="data" outline="0" fieldPosition="0">
        <references count="2">
          <reference field="4294967294" count="1" selected="0">
            <x v="0"/>
          </reference>
          <reference field="0" count="1" selected="0">
            <x v="3"/>
          </reference>
        </references>
      </pivotArea>
    </chartFormat>
    <chartFormat chart="0" format="36">
      <pivotArea type="data" outline="0" fieldPosition="0">
        <references count="2">
          <reference field="4294967294" count="1" selected="0">
            <x v="0"/>
          </reference>
          <reference field="0" count="1" selected="0">
            <x v="4"/>
          </reference>
        </references>
      </pivotArea>
    </chartFormat>
    <chartFormat chart="0" format="37">
      <pivotArea type="data" outline="0" fieldPosition="0">
        <references count="2">
          <reference field="4294967294" count="1" selected="0">
            <x v="0"/>
          </reference>
          <reference field="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6AB1704-EEDA-447A-BF0F-4B913BE23F7A}" name="Tableau croisé dynamique3" cacheId="1"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7">
  <location ref="A17:B18" firstHeaderRow="1" firstDataRow="1" firstDataCol="1" rowPageCount="1" colPageCount="1"/>
  <pivotFields count="14">
    <pivotField showAll="0"/>
    <pivotField axis="axisRow" showAll="0">
      <items count="16">
        <item h="1" x="1"/>
        <item m="1" x="2"/>
        <item m="1" x="4"/>
        <item m="1" x="5"/>
        <item m="1" x="6"/>
        <item m="1" x="3"/>
        <item m="1" x="7"/>
        <item m="1" x="8"/>
        <item m="1" x="9"/>
        <item m="1" x="10"/>
        <item m="1" x="11"/>
        <item m="1" x="12"/>
        <item m="1" x="13"/>
        <item m="1" x="14"/>
        <item h="1" x="0"/>
        <item t="default"/>
      </items>
    </pivotField>
    <pivotField showAll="0"/>
    <pivotField axis="axisPage" showAll="0">
      <items count="10">
        <item m="1" x="8"/>
        <item m="1" x="4"/>
        <item m="1" x="2"/>
        <item m="1" x="5"/>
        <item m="1" x="3"/>
        <item m="1" x="6"/>
        <item m="1" x="7"/>
        <item x="0"/>
        <item m="1" x="1"/>
        <item t="default"/>
      </items>
    </pivotField>
    <pivotField dataField="1" showAll="0"/>
    <pivotField showAll="0"/>
    <pivotField showAll="0"/>
    <pivotField showAll="0"/>
    <pivotField showAll="0"/>
    <pivotField showAll="0"/>
    <pivotField showAll="0"/>
    <pivotField showAll="0"/>
    <pivotField showAll="0"/>
    <pivotField showAll="0"/>
  </pivotFields>
  <rowFields count="1">
    <field x="1"/>
  </rowFields>
  <rowItems count="1">
    <i t="grand">
      <x/>
    </i>
  </rowItems>
  <colItems count="1">
    <i/>
  </colItems>
  <pageFields count="1">
    <pageField fld="3" hier="-1"/>
  </pageFields>
  <dataFields count="1">
    <dataField name="Somme de Tonnage (t/an) " fld="4" baseField="0" baseItem="0"/>
  </dataFields>
  <chartFormats count="10">
    <chartFormat chart="0" format="1" series="1">
      <pivotArea type="data" outline="0" fieldPosition="0">
        <references count="1">
          <reference field="4294967294" count="1" selected="0">
            <x v="0"/>
          </reference>
        </references>
      </pivotArea>
    </chartFormat>
    <chartFormat chart="0" format="2">
      <pivotArea type="data" outline="0" fieldPosition="0">
        <references count="2">
          <reference field="4294967294" count="1" selected="0">
            <x v="0"/>
          </reference>
          <reference field="1" count="1" selected="0">
            <x v="1"/>
          </reference>
        </references>
      </pivotArea>
    </chartFormat>
    <chartFormat chart="0" format="3">
      <pivotArea type="data" outline="0" fieldPosition="0">
        <references count="2">
          <reference field="4294967294" count="1" selected="0">
            <x v="0"/>
          </reference>
          <reference field="1" count="1" selected="0">
            <x v="2"/>
          </reference>
        </references>
      </pivotArea>
    </chartFormat>
    <chartFormat chart="0" format="4">
      <pivotArea type="data" outline="0" fieldPosition="0">
        <references count="2">
          <reference field="4294967294" count="1" selected="0">
            <x v="0"/>
          </reference>
          <reference field="1" count="1" selected="0">
            <x v="10"/>
          </reference>
        </references>
      </pivotArea>
    </chartFormat>
    <chartFormat chart="0" format="5">
      <pivotArea type="data" outline="0" fieldPosition="0">
        <references count="2">
          <reference field="4294967294" count="1" selected="0">
            <x v="0"/>
          </reference>
          <reference field="1" count="1" selected="0">
            <x v="5"/>
          </reference>
        </references>
      </pivotArea>
    </chartFormat>
    <chartFormat chart="0" format="6">
      <pivotArea type="data" outline="0" fieldPosition="0">
        <references count="2">
          <reference field="4294967294" count="1" selected="0">
            <x v="0"/>
          </reference>
          <reference field="1" count="1" selected="0">
            <x v="7"/>
          </reference>
        </references>
      </pivotArea>
    </chartFormat>
    <chartFormat chart="0" format="7">
      <pivotArea type="data" outline="0" fieldPosition="0">
        <references count="2">
          <reference field="4294967294" count="1" selected="0">
            <x v="0"/>
          </reference>
          <reference field="1" count="1" selected="0">
            <x v="4"/>
          </reference>
        </references>
      </pivotArea>
    </chartFormat>
    <chartFormat chart="0" format="8">
      <pivotArea type="data" outline="0" fieldPosition="0">
        <references count="2">
          <reference field="4294967294" count="1" selected="0">
            <x v="0"/>
          </reference>
          <reference field="1" count="1" selected="0">
            <x v="11"/>
          </reference>
        </references>
      </pivotArea>
    </chartFormat>
    <chartFormat chart="0" format="9">
      <pivotArea type="data" outline="0" fieldPosition="0">
        <references count="2">
          <reference field="4294967294" count="1" selected="0">
            <x v="0"/>
          </reference>
          <reference field="1" count="1" selected="0">
            <x v="12"/>
          </reference>
        </references>
      </pivotArea>
    </chartFormat>
    <chartFormat chart="0" format="10">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BE231C-E32C-45BB-82CB-E13689B888A7}" name="Tableau1" displayName="Tableau1" ref="A49:N68" totalsRowShown="0" headerRowDxfId="22" dataDxfId="20" headerRowBorderDxfId="21" tableBorderDxfId="19" totalsRowBorderDxfId="18">
  <autoFilter ref="A49:N68" xr:uid="{CFBE231C-E32C-45BB-82CB-E13689B888A7}"/>
  <tableColumns count="14">
    <tableColumn id="2" xr3:uid="{5B83D322-09E0-400F-BD16-57A1B53C26F1}" name="Catégorie de combustible" dataDxfId="17"/>
    <tableColumn id="3" xr3:uid="{BC2032F1-FBBA-449C-9C3A-5ECAB5AD6ACD}" name="Sous catégorie Combustible" dataDxfId="16"/>
    <tableColumn id="4" xr3:uid="{BA9373F5-FA06-4AD7-A8F1-5ED9FE57F2D7}" name="Précision libre sur le combustible (type de sous produit agricole, biomasse supplémentaire...)" dataDxfId="15" dataCellStyle="Pourcentage"/>
    <tableColumn id="5" xr3:uid="{B6DF3453-5B62-4C13-A0A0-DA618B08B243}" name="Région d'origine du combustible" dataDxfId="14"/>
    <tableColumn id="6" xr3:uid="{7DF4B373-9281-4EDF-9EFF-FF0CCBA22A0E}" name="Tonnage (t/an) " dataDxfId="13"/>
    <tableColumn id="7" xr3:uid="{C180F8B7-30C9-4365-883E-3E28A652749F}" name="Autoconsommation " dataDxfId="12"/>
    <tableColumn id="8" xr3:uid="{2F88DE13-E9FD-4CAE-8F21-14C226BFEFFF}" name="PCI (kWh/t)" dataDxfId="11"/>
    <tableColumn id="9" xr3:uid="{B6CADAF9-0BF5-435B-BAC1-206FB5AFB2B6}" name="MWh" dataDxfId="10">
      <calculatedColumnFormula>IF(E50*G50/1000=0,"",E50*G50/1000)</calculatedColumnFormula>
    </tableColumn>
    <tableColumn id="10" xr3:uid="{F869B7D7-3CF8-4350-B094-28AEEE9B6A98}" name="% de biomasse (à compléter si le combustible n'est pas 100% biomasse)" dataDxfId="9" dataCellStyle="Pourcentage"/>
    <tableColumn id="11" xr3:uid="{3AEF9E9B-495D-410D-9BBC-ECA0AB746981}" name="MWh biomasse" dataDxfId="8" dataCellStyle="Milliers">
      <calculatedColumnFormula>IF(I50="",H50,H50*I50)</calculatedColumnFormula>
    </tableColumn>
    <tableColumn id="12" xr3:uid="{EC918632-60F8-4727-A6C6-42FFF282E040}" name="MWh (%)" dataDxfId="7">
      <calculatedColumnFormula>IF(J50="","",J50/SUM($J$50:$J$68))</calculatedColumnFormula>
    </tableColumn>
    <tableColumn id="17" xr3:uid="{9B39CB16-C35A-4E4F-84D4-F30839B76AB1}" name="Taux de combustible certifié PEFC/FSC ou équivalent (%)" dataDxfId="6" dataCellStyle="Pourcentage"/>
    <tableColumn id="14" xr3:uid="{9563B2C4-CC50-4356-857A-FA23E0AFA3A1}" name="Tonnes de combustible certifié PEFC/FSC ou équivalent" dataDxfId="5">
      <calculatedColumnFormula>IF(OR(B50='Nature combustibles'!$B$2,B50='Nature combustibles'!$B$11,B50='Nature combustibles'!$B$13),IF(E50*Tableau1[[#This Row],[Taux de combustible certifié PEFC/FSC ou équivalent (%)]]/1000=0,"",E50*Tableau1[[#This Row],[Taux de combustible certifié PEFC/FSC ou équivalent (%)]]),"")</calculatedColumnFormula>
    </tableColumn>
    <tableColumn id="15" xr3:uid="{E173B610-7521-4418-8472-FE9994FE75F2}" name="Taux régional minimum PEFC/FSC ou équivalent" dataDxfId="4">
      <calculatedColumnFormula>IF(OR(B50='Nature combustibles'!$B$11,B50='Nature combustibles'!$B$13),IF(D50="Hors France",100%,30%),IF(B50='Nature combustibles'!$B$2,VLOOKUP(D50,'Taux certification régional'!$A$2:$B$15,2,FALSE),""))</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sheetPr>
  <dimension ref="A1:R162"/>
  <sheetViews>
    <sheetView showGridLines="0" topLeftCell="A36" zoomScale="90" zoomScaleNormal="90" workbookViewId="0">
      <selection activeCell="D53" sqref="D53"/>
    </sheetView>
  </sheetViews>
  <sheetFormatPr baseColWidth="10" defaultColWidth="11.453125" defaultRowHeight="15.5"/>
  <cols>
    <col min="1" max="1" width="21.54296875" style="58" customWidth="1"/>
    <col min="2" max="2" width="45.7265625" style="58" customWidth="1"/>
    <col min="3" max="3" width="32.453125" style="58" customWidth="1"/>
    <col min="4" max="4" width="19.81640625" style="58" customWidth="1"/>
    <col min="5" max="5" width="15.81640625" style="58" customWidth="1"/>
    <col min="6" max="6" width="23.26953125" style="58" customWidth="1"/>
    <col min="7" max="7" width="15.81640625" style="58" customWidth="1"/>
    <col min="8" max="8" width="15.7265625" style="58" customWidth="1"/>
    <col min="9" max="9" width="30.81640625" style="58" customWidth="1"/>
    <col min="10" max="10" width="24.81640625" style="58" customWidth="1"/>
    <col min="11" max="11" width="15.81640625" style="58" customWidth="1"/>
    <col min="12" max="12" width="22" style="58" customWidth="1"/>
    <col min="13" max="13" width="22.26953125" style="58" customWidth="1"/>
    <col min="14" max="14" width="16.81640625" style="58" customWidth="1"/>
    <col min="15" max="15" width="44.1796875" style="58" customWidth="1"/>
    <col min="16" max="16384" width="11.453125" style="58"/>
  </cols>
  <sheetData>
    <row r="1" spans="1:18">
      <c r="A1" s="399"/>
      <c r="B1" s="399"/>
      <c r="C1" s="399"/>
      <c r="D1" s="399"/>
      <c r="E1" s="399"/>
      <c r="F1" s="399"/>
      <c r="G1" s="399"/>
      <c r="H1" s="399"/>
      <c r="I1" s="399"/>
      <c r="J1" s="399"/>
      <c r="K1" s="399"/>
      <c r="L1" s="399"/>
      <c r="M1" s="399"/>
      <c r="N1" s="57"/>
      <c r="O1" s="57"/>
      <c r="P1" s="57"/>
      <c r="Q1" s="57"/>
      <c r="R1" s="57"/>
    </row>
    <row r="2" spans="1:18">
      <c r="A2" s="399"/>
      <c r="B2" s="399"/>
      <c r="C2" s="399"/>
      <c r="D2" s="399"/>
      <c r="E2" s="399"/>
      <c r="F2" s="399"/>
      <c r="G2" s="399"/>
      <c r="H2" s="399"/>
      <c r="I2" s="399"/>
      <c r="J2" s="399"/>
      <c r="K2" s="399"/>
      <c r="L2" s="399"/>
      <c r="M2" s="399"/>
      <c r="N2" s="57"/>
      <c r="O2" s="57"/>
      <c r="P2" s="57"/>
      <c r="Q2" s="57"/>
      <c r="R2" s="57"/>
    </row>
    <row r="3" spans="1:18">
      <c r="A3" s="399" t="s">
        <v>26</v>
      </c>
      <c r="B3" s="399"/>
      <c r="C3" s="399"/>
      <c r="D3" s="399"/>
      <c r="E3" s="399"/>
      <c r="F3" s="399"/>
      <c r="G3" s="399"/>
      <c r="H3" s="399"/>
      <c r="I3" s="399"/>
      <c r="J3" s="399"/>
      <c r="K3" s="399"/>
      <c r="L3" s="399"/>
      <c r="M3" s="399"/>
      <c r="N3" s="57"/>
      <c r="O3" s="57"/>
      <c r="P3" s="57"/>
      <c r="Q3" s="57"/>
      <c r="R3" s="57"/>
    </row>
    <row r="4" spans="1:18">
      <c r="A4" s="399"/>
      <c r="B4" s="399"/>
      <c r="C4" s="399"/>
      <c r="D4" s="399"/>
      <c r="E4" s="399"/>
      <c r="F4" s="399"/>
      <c r="G4" s="399"/>
      <c r="H4" s="399"/>
      <c r="I4" s="399"/>
      <c r="J4" s="399"/>
      <c r="K4" s="399"/>
      <c r="L4" s="399"/>
      <c r="M4" s="399"/>
      <c r="N4" s="57"/>
      <c r="O4" s="57"/>
      <c r="P4" s="57"/>
      <c r="Q4" s="57"/>
      <c r="R4" s="57"/>
    </row>
    <row r="5" spans="1:18">
      <c r="A5" s="399"/>
      <c r="B5" s="399"/>
      <c r="C5" s="399"/>
      <c r="D5" s="399"/>
      <c r="E5" s="399"/>
      <c r="F5" s="399"/>
      <c r="G5" s="399"/>
      <c r="H5" s="399"/>
      <c r="I5" s="399"/>
      <c r="J5" s="399"/>
      <c r="K5" s="399"/>
      <c r="L5" s="399"/>
      <c r="M5" s="399"/>
      <c r="N5" s="57"/>
      <c r="O5" s="57"/>
      <c r="P5" s="57"/>
      <c r="Q5" s="57"/>
      <c r="R5" s="57"/>
    </row>
    <row r="6" spans="1:18" ht="32.5" customHeight="1">
      <c r="A6" s="399" t="s">
        <v>26</v>
      </c>
      <c r="B6" s="399"/>
      <c r="C6" s="399"/>
      <c r="D6" s="399"/>
      <c r="E6" s="399"/>
      <c r="F6" s="399"/>
      <c r="G6" s="399"/>
      <c r="H6" s="399"/>
      <c r="I6" s="399"/>
      <c r="J6" s="399"/>
      <c r="K6" s="399"/>
      <c r="L6" s="399"/>
      <c r="M6" s="399"/>
      <c r="N6" s="57"/>
      <c r="O6" s="57"/>
      <c r="P6" s="57"/>
      <c r="Q6" s="57"/>
      <c r="R6" s="57"/>
    </row>
    <row r="7" spans="1:18" ht="25.5" customHeight="1" thickBot="1">
      <c r="A7" s="56"/>
      <c r="B7" s="56"/>
      <c r="C7" s="56"/>
      <c r="D7" s="56"/>
      <c r="E7" s="56"/>
      <c r="F7" s="56"/>
      <c r="G7" s="56"/>
      <c r="H7" s="56"/>
      <c r="I7" s="56"/>
      <c r="J7" s="56"/>
      <c r="K7" s="56"/>
      <c r="L7" s="56"/>
      <c r="M7" s="56"/>
      <c r="N7" s="57"/>
      <c r="O7" s="57"/>
      <c r="P7" s="57"/>
      <c r="Q7" s="57"/>
      <c r="R7" s="57"/>
    </row>
    <row r="8" spans="1:18" ht="28.9" customHeight="1" thickBot="1">
      <c r="A8" s="400" t="s">
        <v>86</v>
      </c>
      <c r="B8" s="400"/>
      <c r="C8" s="400"/>
      <c r="D8" s="400"/>
      <c r="E8" s="400"/>
      <c r="F8" s="400"/>
      <c r="G8" s="400"/>
      <c r="H8" s="400"/>
      <c r="I8" s="400"/>
      <c r="J8" s="400"/>
      <c r="K8" s="400"/>
      <c r="L8" s="298"/>
      <c r="M8" s="59"/>
      <c r="N8" s="60"/>
      <c r="O8" s="61"/>
      <c r="P8" s="61"/>
      <c r="Q8" s="61"/>
      <c r="R8" s="61"/>
    </row>
    <row r="9" spans="1:18">
      <c r="A9" s="56"/>
      <c r="B9" s="56"/>
      <c r="C9" s="56"/>
      <c r="D9" s="56"/>
      <c r="E9" s="56"/>
      <c r="F9" s="56"/>
      <c r="G9" s="56"/>
      <c r="H9" s="56"/>
      <c r="I9" s="56"/>
      <c r="J9" s="56"/>
      <c r="K9" s="56"/>
      <c r="L9" s="56"/>
      <c r="M9" s="57"/>
      <c r="N9" s="57"/>
      <c r="O9" s="57"/>
      <c r="P9" s="57"/>
      <c r="Q9" s="57"/>
      <c r="R9" s="57"/>
    </row>
    <row r="10" spans="1:18">
      <c r="A10" s="62" t="s">
        <v>55</v>
      </c>
      <c r="B10" s="56"/>
      <c r="C10" s="56"/>
      <c r="D10" s="56"/>
      <c r="E10" s="56"/>
      <c r="F10" s="56"/>
      <c r="G10" s="56"/>
      <c r="H10" s="56"/>
      <c r="I10" s="56"/>
      <c r="J10" s="56"/>
      <c r="K10" s="56"/>
      <c r="L10" s="56"/>
      <c r="M10" s="57"/>
      <c r="N10" s="57"/>
      <c r="O10" s="57"/>
      <c r="P10" s="57"/>
      <c r="Q10" s="57"/>
      <c r="R10" s="57"/>
    </row>
    <row r="11" spans="1:18" ht="24.65" customHeight="1">
      <c r="A11" s="401" t="s">
        <v>52</v>
      </c>
      <c r="B11" s="133" t="s">
        <v>53</v>
      </c>
      <c r="C11" s="405" t="s">
        <v>252</v>
      </c>
      <c r="D11" s="405"/>
      <c r="E11" s="406"/>
      <c r="F11" s="46"/>
      <c r="G11" s="56"/>
      <c r="H11" s="56"/>
      <c r="I11" s="56"/>
      <c r="J11" s="56"/>
      <c r="K11" s="56"/>
      <c r="L11" s="56"/>
      <c r="M11" s="57"/>
      <c r="N11" s="57"/>
      <c r="O11" s="57"/>
      <c r="P11" s="57"/>
      <c r="Q11" s="57"/>
      <c r="R11" s="57"/>
    </row>
    <row r="12" spans="1:18" ht="25.15" customHeight="1">
      <c r="A12" s="401"/>
      <c r="B12" s="402" t="s">
        <v>54</v>
      </c>
      <c r="C12" s="403"/>
      <c r="D12" s="403"/>
      <c r="E12" s="404"/>
      <c r="F12" s="47"/>
      <c r="G12" s="56"/>
      <c r="H12" s="56"/>
      <c r="I12" s="56"/>
      <c r="J12" s="56"/>
      <c r="K12" s="56"/>
      <c r="L12" s="56"/>
      <c r="M12" s="57"/>
      <c r="N12" s="57"/>
      <c r="O12" s="57"/>
      <c r="P12" s="57"/>
      <c r="Q12" s="57"/>
      <c r="R12" s="57"/>
    </row>
    <row r="13" spans="1:18">
      <c r="A13" s="56"/>
      <c r="B13" s="56"/>
      <c r="C13" s="56"/>
      <c r="D13" s="56"/>
      <c r="E13" s="56"/>
      <c r="F13" s="56"/>
      <c r="G13" s="56"/>
      <c r="H13" s="56"/>
      <c r="I13" s="56"/>
      <c r="J13" s="56"/>
      <c r="K13" s="56"/>
      <c r="L13" s="56"/>
      <c r="M13" s="57"/>
      <c r="N13" s="57"/>
      <c r="O13" s="57"/>
      <c r="P13" s="57"/>
      <c r="Q13" s="57"/>
      <c r="R13" s="57"/>
    </row>
    <row r="14" spans="1:18">
      <c r="A14" s="56"/>
      <c r="B14" s="56"/>
      <c r="C14" s="56"/>
      <c r="D14" s="56"/>
      <c r="E14" s="56"/>
      <c r="F14" s="56"/>
      <c r="G14" s="56"/>
      <c r="H14" s="56"/>
      <c r="I14" s="56"/>
      <c r="J14" s="56"/>
      <c r="K14" s="56"/>
      <c r="L14" s="56"/>
      <c r="M14" s="57"/>
      <c r="N14" s="57"/>
      <c r="O14" s="57"/>
      <c r="P14" s="57"/>
      <c r="Q14" s="57"/>
      <c r="R14" s="57"/>
    </row>
    <row r="15" spans="1:18" ht="40.9" customHeight="1">
      <c r="A15" s="395" t="s">
        <v>376</v>
      </c>
      <c r="B15" s="395"/>
      <c r="C15" s="395"/>
      <c r="D15" s="395"/>
      <c r="E15" s="395"/>
      <c r="F15" s="65"/>
      <c r="G15" s="65"/>
      <c r="H15" s="65"/>
      <c r="I15" s="66"/>
      <c r="J15" s="56"/>
      <c r="K15" s="56"/>
      <c r="L15" s="56"/>
      <c r="M15" s="57"/>
      <c r="N15" s="57"/>
      <c r="O15" s="57"/>
      <c r="P15" s="57"/>
      <c r="Q15" s="57"/>
      <c r="R15" s="57"/>
    </row>
    <row r="16" spans="1:18" ht="30" customHeight="1">
      <c r="A16" s="369" t="s">
        <v>357</v>
      </c>
      <c r="B16" s="371"/>
      <c r="C16" s="375"/>
      <c r="D16" s="376"/>
      <c r="E16" s="377"/>
      <c r="F16" s="56"/>
      <c r="G16" s="56"/>
      <c r="H16" s="56"/>
      <c r="I16" s="57"/>
      <c r="J16" s="56"/>
      <c r="K16" s="56"/>
      <c r="L16" s="56"/>
      <c r="M16" s="57"/>
      <c r="N16" s="57"/>
      <c r="O16" s="57"/>
      <c r="P16" s="57"/>
      <c r="Q16" s="57"/>
      <c r="R16" s="57"/>
    </row>
    <row r="17" spans="1:18" ht="30" customHeight="1">
      <c r="A17" s="369" t="s">
        <v>413</v>
      </c>
      <c r="B17" s="371"/>
      <c r="C17" s="375"/>
      <c r="D17" s="376"/>
      <c r="E17" s="377"/>
      <c r="F17" s="56"/>
      <c r="G17" s="56"/>
      <c r="H17" s="56"/>
      <c r="I17" s="57"/>
      <c r="J17" s="56"/>
      <c r="K17" s="56"/>
      <c r="L17" s="56"/>
      <c r="M17" s="57"/>
      <c r="N17" s="57"/>
      <c r="O17" s="57"/>
      <c r="P17" s="57"/>
      <c r="Q17" s="57"/>
      <c r="R17" s="57"/>
    </row>
    <row r="18" spans="1:18" ht="30" customHeight="1">
      <c r="A18" s="369" t="s">
        <v>375</v>
      </c>
      <c r="B18" s="371"/>
      <c r="C18" s="375"/>
      <c r="D18" s="376"/>
      <c r="E18" s="377"/>
      <c r="F18" s="57"/>
      <c r="G18" s="57"/>
      <c r="H18" s="57"/>
      <c r="I18" s="57"/>
      <c r="J18" s="56"/>
      <c r="K18" s="56"/>
      <c r="L18" s="56"/>
      <c r="M18" s="57"/>
      <c r="N18" s="57"/>
      <c r="O18" s="57"/>
      <c r="P18" s="57"/>
      <c r="Q18" s="57"/>
      <c r="R18" s="57"/>
    </row>
    <row r="19" spans="1:18" ht="30" customHeight="1">
      <c r="A19" s="369" t="s">
        <v>383</v>
      </c>
      <c r="B19" s="371"/>
      <c r="C19" s="372"/>
      <c r="D19" s="373"/>
      <c r="E19" s="374"/>
      <c r="F19" s="57"/>
      <c r="G19" s="57"/>
      <c r="H19" s="57"/>
      <c r="I19" s="57"/>
      <c r="J19" s="56"/>
      <c r="K19" s="56"/>
      <c r="L19" s="56"/>
      <c r="M19" s="57"/>
      <c r="N19" s="57"/>
      <c r="O19" s="57"/>
      <c r="P19" s="57"/>
      <c r="Q19" s="57"/>
      <c r="R19" s="57"/>
    </row>
    <row r="20" spans="1:18" ht="30" customHeight="1">
      <c r="A20" s="369" t="s">
        <v>347</v>
      </c>
      <c r="B20" s="371"/>
      <c r="C20" s="375"/>
      <c r="D20" s="376"/>
      <c r="E20" s="377"/>
      <c r="F20" s="57"/>
      <c r="G20" s="57"/>
      <c r="H20" s="57"/>
      <c r="I20" s="57"/>
      <c r="J20" s="56"/>
      <c r="K20" s="56"/>
      <c r="L20" s="56"/>
      <c r="M20" s="57"/>
      <c r="N20" s="57"/>
      <c r="O20" s="57"/>
      <c r="P20" s="57"/>
      <c r="Q20" s="57"/>
      <c r="R20" s="57"/>
    </row>
    <row r="21" spans="1:18" ht="30" customHeight="1">
      <c r="A21" s="369" t="s">
        <v>348</v>
      </c>
      <c r="B21" s="371"/>
      <c r="C21" s="375"/>
      <c r="D21" s="376"/>
      <c r="E21" s="377"/>
      <c r="F21" s="57"/>
      <c r="G21" s="57"/>
      <c r="H21" s="57"/>
      <c r="I21" s="57"/>
      <c r="J21" s="56"/>
      <c r="K21" s="56"/>
      <c r="L21" s="56"/>
      <c r="M21" s="57"/>
      <c r="N21" s="57"/>
      <c r="O21" s="57"/>
      <c r="P21" s="57"/>
      <c r="Q21" s="57"/>
      <c r="R21" s="57"/>
    </row>
    <row r="22" spans="1:18" ht="30" customHeight="1">
      <c r="A22" s="369" t="s">
        <v>57</v>
      </c>
      <c r="B22" s="371"/>
      <c r="C22" s="389">
        <f>C20/0.85</f>
        <v>0</v>
      </c>
      <c r="D22" s="390"/>
      <c r="E22" s="391"/>
      <c r="F22" s="409" t="s">
        <v>58</v>
      </c>
      <c r="G22" s="410"/>
      <c r="H22" s="410"/>
      <c r="I22" s="410"/>
      <c r="J22" s="56"/>
      <c r="K22" s="56"/>
      <c r="L22" s="56"/>
      <c r="M22" s="57"/>
      <c r="N22" s="57"/>
      <c r="O22" s="57"/>
      <c r="P22" s="57"/>
      <c r="Q22" s="57"/>
      <c r="R22" s="57"/>
    </row>
    <row r="23" spans="1:18" ht="30" customHeight="1">
      <c r="A23" s="369" t="s">
        <v>59</v>
      </c>
      <c r="B23" s="371"/>
      <c r="C23" s="389" t="str">
        <f>IF(C22="","",IF(C22=H69,"ok","Faux"))</f>
        <v>ok</v>
      </c>
      <c r="D23" s="390"/>
      <c r="E23" s="391"/>
      <c r="F23" s="67"/>
      <c r="G23" s="67"/>
      <c r="H23" s="67"/>
      <c r="I23" s="67"/>
      <c r="J23" s="56"/>
      <c r="K23" s="56"/>
      <c r="L23" s="56"/>
      <c r="M23" s="57"/>
      <c r="N23" s="57"/>
      <c r="O23" s="57"/>
      <c r="P23" s="57"/>
      <c r="Q23" s="57"/>
      <c r="R23" s="57"/>
    </row>
    <row r="24" spans="1:18" ht="30" customHeight="1">
      <c r="A24" s="369" t="s">
        <v>21</v>
      </c>
      <c r="B24" s="371"/>
      <c r="C24" s="375"/>
      <c r="D24" s="376"/>
      <c r="E24" s="377"/>
      <c r="F24" s="57"/>
      <c r="G24" s="57"/>
      <c r="H24" s="57"/>
      <c r="I24" s="57"/>
      <c r="J24" s="56"/>
      <c r="K24" s="56"/>
      <c r="L24" s="56"/>
      <c r="M24" s="57"/>
      <c r="N24" s="57"/>
      <c r="O24" s="57"/>
      <c r="P24" s="57"/>
      <c r="Q24" s="57"/>
      <c r="R24" s="57"/>
    </row>
    <row r="25" spans="1:18" ht="30" customHeight="1">
      <c r="A25" s="369" t="s">
        <v>227</v>
      </c>
      <c r="B25" s="371"/>
      <c r="C25" s="375"/>
      <c r="D25" s="376"/>
      <c r="E25" s="377"/>
      <c r="F25" s="57"/>
      <c r="G25" s="57"/>
      <c r="H25" s="57"/>
      <c r="I25" s="57"/>
      <c r="J25" s="56"/>
      <c r="K25" s="56"/>
      <c r="L25" s="56"/>
      <c r="M25" s="57"/>
      <c r="N25" s="57"/>
      <c r="O25" s="57"/>
      <c r="P25" s="57"/>
      <c r="Q25" s="57"/>
      <c r="R25" s="57"/>
    </row>
    <row r="26" spans="1:18" ht="30" customHeight="1">
      <c r="A26" s="369" t="s">
        <v>10</v>
      </c>
      <c r="B26" s="371"/>
      <c r="C26" s="392" t="str">
        <f>IF(OR(E69=0,C25=""),"",C24/E69)</f>
        <v/>
      </c>
      <c r="D26" s="393"/>
      <c r="E26" s="394"/>
      <c r="F26" s="57"/>
      <c r="G26" s="57"/>
      <c r="H26" s="57"/>
      <c r="I26" s="57"/>
      <c r="J26" s="56"/>
      <c r="K26" s="56"/>
      <c r="L26" s="56"/>
      <c r="M26" s="57"/>
      <c r="N26" s="57"/>
      <c r="O26" s="57"/>
      <c r="P26" s="57"/>
      <c r="Q26" s="57"/>
      <c r="R26" s="57"/>
    </row>
    <row r="27" spans="1:18">
      <c r="A27" s="56"/>
      <c r="B27" s="56"/>
      <c r="C27" s="56"/>
      <c r="D27" s="56"/>
      <c r="E27" s="56"/>
      <c r="F27" s="56"/>
      <c r="G27" s="56"/>
      <c r="H27" s="56"/>
      <c r="I27" s="56"/>
      <c r="J27" s="56"/>
      <c r="K27" s="56"/>
      <c r="L27" s="56"/>
      <c r="M27" s="57"/>
      <c r="N27" s="57"/>
      <c r="O27" s="57"/>
      <c r="P27" s="57"/>
      <c r="Q27" s="57"/>
      <c r="R27" s="57"/>
    </row>
    <row r="28" spans="1:18">
      <c r="A28" s="56"/>
      <c r="B28" s="56"/>
      <c r="C28" s="56"/>
      <c r="D28" s="56"/>
      <c r="E28" s="56"/>
      <c r="F28" s="56"/>
      <c r="G28" s="56"/>
      <c r="H28" s="56"/>
      <c r="I28" s="56"/>
      <c r="J28" s="56"/>
      <c r="K28" s="56"/>
      <c r="L28" s="56"/>
      <c r="M28" s="57"/>
      <c r="N28" s="57"/>
      <c r="O28" s="57"/>
      <c r="P28" s="57"/>
      <c r="Q28" s="57"/>
      <c r="R28" s="57"/>
    </row>
    <row r="29" spans="1:18">
      <c r="A29" s="56"/>
      <c r="B29" s="56"/>
      <c r="C29" s="56"/>
      <c r="D29" s="56"/>
      <c r="E29" s="56"/>
      <c r="F29" s="56"/>
      <c r="G29" s="56"/>
      <c r="H29" s="56"/>
      <c r="I29" s="56"/>
      <c r="J29" s="56"/>
      <c r="K29" s="56"/>
      <c r="L29" s="56"/>
      <c r="M29" s="57"/>
      <c r="N29" s="57"/>
      <c r="O29" s="57"/>
      <c r="P29" s="57"/>
      <c r="Q29" s="57"/>
      <c r="R29" s="57"/>
    </row>
    <row r="30" spans="1:18">
      <c r="A30" s="56"/>
      <c r="B30" s="56"/>
      <c r="C30" s="56"/>
      <c r="D30" s="56"/>
      <c r="E30" s="56"/>
      <c r="F30" s="56"/>
      <c r="G30" s="56"/>
      <c r="H30" s="56"/>
      <c r="I30" s="56"/>
      <c r="J30" s="56"/>
      <c r="K30" s="56"/>
      <c r="L30" s="56"/>
      <c r="M30" s="57"/>
      <c r="N30" s="57"/>
      <c r="O30" s="57"/>
      <c r="P30" s="57"/>
      <c r="Q30" s="57"/>
      <c r="R30" s="57"/>
    </row>
    <row r="31" spans="1:18" ht="30.65" customHeight="1">
      <c r="A31" s="395" t="s">
        <v>219</v>
      </c>
      <c r="B31" s="395"/>
      <c r="C31" s="395"/>
      <c r="D31" s="395"/>
      <c r="E31" s="395"/>
      <c r="F31" s="56"/>
      <c r="G31" s="56"/>
      <c r="H31" s="56"/>
      <c r="I31" s="56"/>
      <c r="J31" s="56"/>
      <c r="K31" s="56"/>
      <c r="L31" s="56"/>
      <c r="M31" s="57"/>
      <c r="N31" s="57"/>
      <c r="O31" s="57"/>
      <c r="P31" s="57"/>
      <c r="Q31" s="57"/>
      <c r="R31" s="57"/>
    </row>
    <row r="32" spans="1:18" ht="30.65" customHeight="1">
      <c r="A32" s="369" t="s">
        <v>223</v>
      </c>
      <c r="B32" s="371"/>
      <c r="C32" s="378"/>
      <c r="D32" s="379"/>
      <c r="E32" s="380"/>
      <c r="F32" s="56"/>
      <c r="G32" s="56"/>
      <c r="H32" s="56"/>
      <c r="I32" s="56"/>
      <c r="J32" s="56"/>
      <c r="K32" s="56"/>
      <c r="L32" s="56"/>
      <c r="M32" s="57"/>
      <c r="N32" s="57"/>
      <c r="O32" s="57"/>
      <c r="P32" s="57"/>
      <c r="Q32" s="57"/>
      <c r="R32" s="57"/>
    </row>
    <row r="33" spans="1:18" ht="30.65" customHeight="1">
      <c r="A33" s="369" t="s">
        <v>226</v>
      </c>
      <c r="B33" s="371"/>
      <c r="C33" s="378"/>
      <c r="D33" s="379"/>
      <c r="E33" s="380"/>
      <c r="F33" s="56"/>
      <c r="G33" s="56"/>
      <c r="H33" s="56"/>
      <c r="I33" s="56"/>
      <c r="J33" s="56"/>
      <c r="K33" s="56"/>
      <c r="L33" s="56"/>
      <c r="M33" s="57"/>
      <c r="N33" s="57"/>
      <c r="O33" s="57"/>
      <c r="P33" s="57"/>
      <c r="Q33" s="57"/>
      <c r="R33" s="57"/>
    </row>
    <row r="34" spans="1:18" ht="33" customHeight="1">
      <c r="A34" s="369" t="s">
        <v>87</v>
      </c>
      <c r="B34" s="371"/>
      <c r="C34" s="378"/>
      <c r="D34" s="379"/>
      <c r="E34" s="380"/>
      <c r="F34" s="56"/>
      <c r="G34" s="56"/>
      <c r="H34" s="56"/>
      <c r="I34" s="56"/>
      <c r="J34" s="56"/>
      <c r="K34" s="56"/>
      <c r="L34" s="56"/>
      <c r="M34" s="57"/>
      <c r="N34" s="57"/>
      <c r="O34" s="57"/>
      <c r="P34" s="57"/>
      <c r="Q34" s="57"/>
      <c r="R34" s="57"/>
    </row>
    <row r="35" spans="1:18" ht="33" customHeight="1">
      <c r="A35" s="369" t="s">
        <v>390</v>
      </c>
      <c r="B35" s="371"/>
      <c r="C35" s="411"/>
      <c r="D35" s="412"/>
      <c r="E35" s="413"/>
      <c r="F35" s="381" t="str">
        <f>(IF(C$32='Données REDII'!F$51,"date prévisionnelle mise en service",""))</f>
        <v/>
      </c>
      <c r="G35" s="382"/>
      <c r="H35" s="382"/>
      <c r="I35" s="382"/>
      <c r="J35" s="382"/>
      <c r="K35" s="56"/>
      <c r="L35" s="56"/>
      <c r="M35" s="57"/>
      <c r="N35" s="57"/>
      <c r="O35" s="57"/>
      <c r="P35" s="57"/>
      <c r="Q35" s="57"/>
      <c r="R35" s="57"/>
    </row>
    <row r="36" spans="1:18" ht="33" customHeight="1">
      <c r="A36" s="369" t="s">
        <v>218</v>
      </c>
      <c r="B36" s="371"/>
      <c r="C36" s="383"/>
      <c r="D36" s="384"/>
      <c r="E36" s="385"/>
      <c r="F36" s="381" t="str">
        <f>(IF(C$32='Données REDII'!F$51,"rendement prévisionnel",""))</f>
        <v/>
      </c>
      <c r="G36" s="382"/>
      <c r="H36" s="382"/>
      <c r="I36" s="382"/>
      <c r="J36" s="382"/>
      <c r="K36" s="56"/>
      <c r="L36" s="56"/>
      <c r="M36" s="57"/>
      <c r="N36" s="57"/>
      <c r="O36" s="57"/>
      <c r="P36" s="57"/>
      <c r="Q36" s="57"/>
      <c r="R36" s="57"/>
    </row>
    <row r="37" spans="1:18" ht="33" customHeight="1">
      <c r="A37" s="369" t="s">
        <v>220</v>
      </c>
      <c r="B37" s="371"/>
      <c r="C37" s="383"/>
      <c r="D37" s="384"/>
      <c r="E37" s="385"/>
      <c r="F37" s="381" t="str">
        <f>(IF(C$32='Données REDII'!F$51,"rendement prévisionnel",""))</f>
        <v/>
      </c>
      <c r="G37" s="382"/>
      <c r="H37" s="382"/>
      <c r="I37" s="382"/>
      <c r="J37" s="382"/>
      <c r="K37" s="56"/>
      <c r="L37" s="56"/>
      <c r="M37" s="57"/>
      <c r="N37" s="57"/>
      <c r="O37" s="57"/>
      <c r="P37" s="57"/>
      <c r="Q37" s="57"/>
      <c r="R37" s="57"/>
    </row>
    <row r="38" spans="1:18" ht="33" customHeight="1">
      <c r="A38" s="369" t="s">
        <v>221</v>
      </c>
      <c r="B38" s="371"/>
      <c r="C38" s="396"/>
      <c r="D38" s="397"/>
      <c r="E38" s="398"/>
      <c r="F38" s="107"/>
      <c r="G38" s="107"/>
      <c r="H38" s="107"/>
      <c r="I38" s="107"/>
      <c r="J38" s="56"/>
      <c r="K38" s="56"/>
      <c r="L38" s="56"/>
      <c r="M38" s="57"/>
      <c r="N38" s="57"/>
      <c r="O38" s="57"/>
      <c r="P38" s="57"/>
      <c r="Q38" s="57"/>
      <c r="R38" s="57"/>
    </row>
    <row r="39" spans="1:18" ht="33" customHeight="1">
      <c r="A39" s="369" t="s">
        <v>342</v>
      </c>
      <c r="B39" s="371"/>
      <c r="C39" s="383"/>
      <c r="D39" s="384"/>
      <c r="E39" s="385"/>
      <c r="F39" s="107"/>
      <c r="G39" s="107"/>
      <c r="H39" s="107"/>
      <c r="I39" s="107"/>
      <c r="J39" s="56"/>
      <c r="K39" s="56"/>
      <c r="L39" s="56"/>
      <c r="M39" s="57"/>
      <c r="N39" s="57"/>
      <c r="O39" s="57"/>
      <c r="P39" s="57"/>
      <c r="Q39" s="57"/>
      <c r="R39" s="57"/>
    </row>
    <row r="40" spans="1:18" ht="33" customHeight="1">
      <c r="A40" s="369" t="s">
        <v>222</v>
      </c>
      <c r="B40" s="371"/>
      <c r="C40" s="386"/>
      <c r="D40" s="387"/>
      <c r="E40" s="388"/>
      <c r="F40" s="381"/>
      <c r="G40" s="382"/>
      <c r="H40" s="382"/>
      <c r="I40" s="382"/>
      <c r="J40" s="56"/>
      <c r="K40" s="56"/>
      <c r="L40" s="56"/>
      <c r="M40" s="57"/>
      <c r="N40" s="57"/>
      <c r="O40" s="57"/>
      <c r="P40" s="57"/>
      <c r="Q40" s="57"/>
      <c r="R40" s="57"/>
    </row>
    <row r="41" spans="1:18" ht="33" customHeight="1">
      <c r="A41" s="369" t="s">
        <v>341</v>
      </c>
      <c r="B41" s="371"/>
      <c r="C41" s="378" t="str">
        <f>IF(C$32='Données REDII'!F$53,"Non appliquable","")</f>
        <v/>
      </c>
      <c r="D41" s="379"/>
      <c r="E41" s="380"/>
      <c r="F41" s="381"/>
      <c r="G41" s="382"/>
      <c r="H41" s="382"/>
      <c r="I41" s="382"/>
      <c r="J41" s="382"/>
      <c r="K41" s="382"/>
      <c r="L41" s="382"/>
      <c r="M41" s="382"/>
      <c r="N41" s="57"/>
      <c r="O41" s="57"/>
      <c r="P41" s="57"/>
      <c r="Q41" s="57"/>
      <c r="R41" s="57"/>
    </row>
    <row r="42" spans="1:18" ht="33" customHeight="1">
      <c r="A42" s="369" t="s">
        <v>224</v>
      </c>
      <c r="B42" s="371"/>
      <c r="C42" s="378" t="str">
        <f>IF(C$32='Données REDII'!F$53,"Non appliquable","")</f>
        <v/>
      </c>
      <c r="D42" s="379"/>
      <c r="E42" s="380"/>
      <c r="F42" s="381"/>
      <c r="G42" s="382"/>
      <c r="H42" s="382"/>
      <c r="I42" s="382"/>
      <c r="J42" s="382"/>
      <c r="K42" s="382"/>
      <c r="L42" s="382"/>
      <c r="M42" s="382"/>
      <c r="N42" s="57"/>
      <c r="O42" s="57"/>
      <c r="P42" s="57"/>
      <c r="Q42" s="57"/>
      <c r="R42" s="57"/>
    </row>
    <row r="43" spans="1:18" ht="33" customHeight="1">
      <c r="A43" s="369" t="s">
        <v>225</v>
      </c>
      <c r="B43" s="371"/>
      <c r="C43" s="378" t="str">
        <f>IF(C$33="NON","Non appliquable","")</f>
        <v/>
      </c>
      <c r="D43" s="379"/>
      <c r="E43" s="380"/>
      <c r="F43" s="107"/>
      <c r="G43" s="107"/>
      <c r="H43" s="107"/>
      <c r="I43" s="107"/>
      <c r="J43" s="56"/>
      <c r="K43" s="56"/>
      <c r="L43" s="56"/>
      <c r="M43" s="57"/>
      <c r="N43" s="57"/>
      <c r="O43" s="57"/>
      <c r="P43" s="57"/>
      <c r="Q43" s="57"/>
      <c r="R43" s="57"/>
    </row>
    <row r="44" spans="1:18" ht="76.900000000000006" customHeight="1">
      <c r="A44" s="369" t="s">
        <v>343</v>
      </c>
      <c r="B44" s="371"/>
      <c r="C44" s="378"/>
      <c r="D44" s="379"/>
      <c r="E44" s="380"/>
      <c r="F44" s="381" t="str">
        <f>IF(C44="valeurs par défaut exclusivement", "Le calcul sera réalisé automatiquement dans l'onglet fournisseurs d'après les informations renseignées", IF(C44= "au moins une valeur réelle", "Merci de prendre contact avec l'ADEME qui vous transmettra une annexe REDII spécifique",""))</f>
        <v/>
      </c>
      <c r="G44" s="382"/>
      <c r="H44" s="382"/>
      <c r="I44" s="382"/>
      <c r="J44" s="56"/>
      <c r="K44" s="56"/>
      <c r="L44" s="56"/>
      <c r="M44" s="57"/>
      <c r="N44" s="57"/>
      <c r="O44" s="57"/>
      <c r="P44" s="57"/>
      <c r="Q44" s="57"/>
      <c r="R44" s="57"/>
    </row>
    <row r="45" spans="1:18" ht="33" customHeight="1">
      <c r="A45" s="63"/>
      <c r="B45" s="63"/>
      <c r="C45" s="64"/>
      <c r="D45" s="64"/>
      <c r="E45" s="64"/>
      <c r="F45" s="65"/>
      <c r="G45" s="65"/>
      <c r="H45" s="65"/>
      <c r="I45" s="66"/>
      <c r="J45" s="66"/>
      <c r="K45" s="66"/>
      <c r="L45" s="66"/>
    </row>
    <row r="46" spans="1:18">
      <c r="A46" s="48"/>
      <c r="B46" s="57"/>
      <c r="C46" s="57"/>
      <c r="D46" s="57"/>
      <c r="E46" s="57"/>
      <c r="F46" s="57"/>
      <c r="G46" s="57"/>
      <c r="H46" s="57"/>
      <c r="I46" s="57"/>
      <c r="J46" s="57"/>
      <c r="K46" s="57"/>
      <c r="L46" s="57"/>
      <c r="M46" s="57"/>
      <c r="N46" s="57"/>
      <c r="O46" s="57"/>
      <c r="P46" s="57"/>
      <c r="Q46" s="57"/>
      <c r="R46" s="57"/>
    </row>
    <row r="47" spans="1:18" ht="82.9" customHeight="1">
      <c r="A47" s="414" t="s">
        <v>414</v>
      </c>
      <c r="B47" s="414"/>
      <c r="C47" s="414"/>
      <c r="D47" s="414"/>
      <c r="E47" s="414"/>
      <c r="F47" s="414"/>
      <c r="G47" s="414"/>
      <c r="H47" s="414"/>
      <c r="I47" s="414"/>
      <c r="J47" s="57"/>
      <c r="K47" s="57"/>
      <c r="L47" s="57"/>
      <c r="M47" s="57"/>
      <c r="N47" s="57"/>
      <c r="O47" s="57"/>
      <c r="P47" s="57"/>
      <c r="Q47" s="57"/>
      <c r="R47" s="57"/>
    </row>
    <row r="48" spans="1:18">
      <c r="A48" s="62"/>
      <c r="B48" s="57"/>
      <c r="C48" s="57"/>
      <c r="D48" s="57"/>
      <c r="E48" s="57"/>
      <c r="F48" s="57"/>
      <c r="G48" s="57"/>
      <c r="H48" s="57"/>
      <c r="I48" s="57"/>
      <c r="J48" s="57"/>
      <c r="K48" s="57"/>
      <c r="L48" s="57"/>
      <c r="M48" s="57"/>
      <c r="N48" s="57"/>
      <c r="O48" s="57"/>
      <c r="P48" s="57"/>
      <c r="Q48" s="57"/>
      <c r="R48" s="57"/>
    </row>
    <row r="49" spans="1:18" ht="87" customHeight="1">
      <c r="A49" s="68" t="s">
        <v>47</v>
      </c>
      <c r="B49" s="68" t="s">
        <v>46</v>
      </c>
      <c r="C49" s="303" t="s">
        <v>399</v>
      </c>
      <c r="D49" s="68" t="s">
        <v>51</v>
      </c>
      <c r="E49" s="68" t="s">
        <v>60</v>
      </c>
      <c r="F49" s="68" t="s">
        <v>61</v>
      </c>
      <c r="G49" s="68" t="s">
        <v>22</v>
      </c>
      <c r="H49" s="68" t="s">
        <v>1</v>
      </c>
      <c r="I49" s="68" t="s">
        <v>24</v>
      </c>
      <c r="J49" s="68" t="s">
        <v>23</v>
      </c>
      <c r="K49" s="68" t="s">
        <v>2</v>
      </c>
      <c r="L49" s="68" t="s">
        <v>346</v>
      </c>
      <c r="M49" s="68" t="s">
        <v>77</v>
      </c>
      <c r="N49" s="69" t="s">
        <v>78</v>
      </c>
      <c r="O49" s="57"/>
      <c r="P49" s="57"/>
      <c r="Q49" s="57"/>
      <c r="R49" s="57"/>
    </row>
    <row r="50" spans="1:18">
      <c r="A50" s="70"/>
      <c r="B50" s="71"/>
      <c r="C50" s="302"/>
      <c r="D50" s="73"/>
      <c r="E50" s="74"/>
      <c r="F50" s="74"/>
      <c r="G50" s="74"/>
      <c r="H50" s="75" t="str">
        <f>IF(E50*G50/1000=0,"",E50*G50/1000)</f>
        <v/>
      </c>
      <c r="I50" s="72"/>
      <c r="J50" s="353" t="str">
        <f>IF(I50="",H50,H50*I50)</f>
        <v/>
      </c>
      <c r="K50" s="77" t="str">
        <f>IF(J50="","",J50/SUM($J$50:$J$68))</f>
        <v/>
      </c>
      <c r="L50" s="108"/>
      <c r="M50" s="76" t="str">
        <f>IF(OR(B50='Nature combustibles'!$B$2,B50='Nature combustibles'!$B$11,B50='Nature combustibles'!$B$13),IF(E50*Tableau1[[#This Row],[Taux de combustible certifié PEFC/FSC ou équivalent (%)]]/1000=0,"",E50*Tableau1[[#This Row],[Taux de combustible certifié PEFC/FSC ou équivalent (%)]]),"")</f>
        <v/>
      </c>
      <c r="N50" s="78" t="str">
        <f>IF(OR(B50='Nature combustibles'!$B$11,B50='Nature combustibles'!$B$13),IF(D50="Hors France",100%,30%),IF(B50='Nature combustibles'!$B$2,VLOOKUP(D50,'Taux certification régional'!$A$2:$B$15,2,FALSE),""))</f>
        <v/>
      </c>
      <c r="O50" s="407"/>
      <c r="P50" s="408"/>
      <c r="Q50" s="408"/>
      <c r="R50" s="408"/>
    </row>
    <row r="51" spans="1:18">
      <c r="A51" s="70"/>
      <c r="B51" s="71"/>
      <c r="C51" s="299"/>
      <c r="D51" s="73"/>
      <c r="E51" s="74"/>
      <c r="F51" s="74"/>
      <c r="G51" s="74"/>
      <c r="H51" s="75" t="str">
        <f t="shared" ref="H51:H59" si="0">IF(E51*G51/1000=0,"",E51*G51/1000)</f>
        <v/>
      </c>
      <c r="I51" s="72"/>
      <c r="J51" s="353" t="str">
        <f t="shared" ref="J51:J60" si="1">IF(I51="",H51,H51*I51)</f>
        <v/>
      </c>
      <c r="K51" s="77" t="str">
        <f>IF(J51="","",J51/SUM($J$50:$J$68))</f>
        <v/>
      </c>
      <c r="L51" s="108"/>
      <c r="M51" s="76" t="str">
        <f>IF(OR(B51='Nature combustibles'!$B$2,B51='Nature combustibles'!$B$11,B51='Nature combustibles'!$B$13),IF(E51*Tableau1[[#This Row],[Taux de combustible certifié PEFC/FSC ou équivalent (%)]]/1000=0,"",E51*Tableau1[[#This Row],[Taux de combustible certifié PEFC/FSC ou équivalent (%)]]),"")</f>
        <v/>
      </c>
      <c r="N51" s="78" t="str">
        <f>IF(OR(B51='Nature combustibles'!$B$11,B51='Nature combustibles'!$B$13),IF(D51="Hors France",100%,30%),IF(B51='Nature combustibles'!$B$2,VLOOKUP(D51,'Taux certification régional'!$A$2:$B$15,2,FALSE),""))</f>
        <v/>
      </c>
      <c r="O51" s="407"/>
      <c r="P51" s="408"/>
      <c r="Q51" s="408"/>
      <c r="R51" s="408"/>
    </row>
    <row r="52" spans="1:18">
      <c r="A52" s="70"/>
      <c r="B52" s="71"/>
      <c r="C52" s="299"/>
      <c r="D52" s="73"/>
      <c r="E52" s="74"/>
      <c r="F52" s="74"/>
      <c r="G52" s="74"/>
      <c r="H52" s="75" t="str">
        <f t="shared" si="0"/>
        <v/>
      </c>
      <c r="I52" s="72"/>
      <c r="J52" s="353" t="str">
        <f t="shared" si="1"/>
        <v/>
      </c>
      <c r="K52" s="77" t="str">
        <f t="shared" ref="K52:K55" si="2">IF(J52="","",J52/SUM($J$50:$J$68))</f>
        <v/>
      </c>
      <c r="L52" s="108"/>
      <c r="M52" s="76" t="str">
        <f>IF(OR(B52='Nature combustibles'!$B$2,B52='Nature combustibles'!$B$11,B52='Nature combustibles'!$B$13),IF(E52*Tableau1[[#This Row],[Taux de combustible certifié PEFC/FSC ou équivalent (%)]]/1000=0,"",E52*Tableau1[[#This Row],[Taux de combustible certifié PEFC/FSC ou équivalent (%)]]),"")</f>
        <v/>
      </c>
      <c r="N52" s="78" t="str">
        <f>IF(OR(B52='Nature combustibles'!$B$11,B52='Nature combustibles'!$B$13),IF(D52="Hors France",100%,30%),IF(B52='Nature combustibles'!$B$2,VLOOKUP(D52,'Taux certification régional'!$A$2:$B$15,2,FALSE),""))</f>
        <v/>
      </c>
      <c r="O52" s="79"/>
      <c r="P52" s="80"/>
      <c r="Q52" s="80"/>
      <c r="R52" s="80"/>
    </row>
    <row r="53" spans="1:18">
      <c r="A53" s="70"/>
      <c r="B53" s="71"/>
      <c r="C53" s="299"/>
      <c r="D53" s="73"/>
      <c r="E53" s="74"/>
      <c r="F53" s="74"/>
      <c r="G53" s="74"/>
      <c r="H53" s="75" t="str">
        <f t="shared" si="0"/>
        <v/>
      </c>
      <c r="I53" s="72"/>
      <c r="J53" s="353" t="str">
        <f t="shared" si="1"/>
        <v/>
      </c>
      <c r="K53" s="77" t="str">
        <f t="shared" si="2"/>
        <v/>
      </c>
      <c r="L53" s="108"/>
      <c r="M53" s="76" t="str">
        <f>IF(OR(B53='Nature combustibles'!$B$2,B53='Nature combustibles'!$B$11,B53='Nature combustibles'!$B$13),IF(E53*Tableau1[[#This Row],[Taux de combustible certifié PEFC/FSC ou équivalent (%)]]/1000=0,"",E53*Tableau1[[#This Row],[Taux de combustible certifié PEFC/FSC ou équivalent (%)]]),"")</f>
        <v/>
      </c>
      <c r="N53" s="78" t="str">
        <f>IF(OR(B53='Nature combustibles'!$B$11,B53='Nature combustibles'!$B$13),IF(D53="Hors France",100%,30%),IF(B53='Nature combustibles'!$B$2,VLOOKUP(D53,'Taux certification régional'!$A$2:$B$15,2,FALSE),""))</f>
        <v/>
      </c>
      <c r="O53" s="79"/>
      <c r="P53" s="80"/>
      <c r="Q53" s="80"/>
      <c r="R53" s="80"/>
    </row>
    <row r="54" spans="1:18">
      <c r="A54" s="70"/>
      <c r="B54" s="71"/>
      <c r="C54" s="299"/>
      <c r="D54" s="73"/>
      <c r="E54" s="74"/>
      <c r="F54" s="74"/>
      <c r="G54" s="74"/>
      <c r="H54" s="75" t="str">
        <f t="shared" si="0"/>
        <v/>
      </c>
      <c r="I54" s="72"/>
      <c r="J54" s="353" t="str">
        <f t="shared" si="1"/>
        <v/>
      </c>
      <c r="K54" s="77" t="str">
        <f t="shared" si="2"/>
        <v/>
      </c>
      <c r="L54" s="108"/>
      <c r="M54" s="76" t="str">
        <f>IF(OR(B54='Nature combustibles'!$B$2,B54='Nature combustibles'!$B$11,B54='Nature combustibles'!$B$13),IF(E54*Tableau1[[#This Row],[Taux de combustible certifié PEFC/FSC ou équivalent (%)]]/1000=0,"",E54*Tableau1[[#This Row],[Taux de combustible certifié PEFC/FSC ou équivalent (%)]]),"")</f>
        <v/>
      </c>
      <c r="N54" s="78" t="str">
        <f>IF(OR(B54='Nature combustibles'!$B$11,B54='Nature combustibles'!$B$13),IF(D54="Hors France",100%,30%),IF(B54='Nature combustibles'!$B$2,VLOOKUP(D54,'Taux certification régional'!$A$2:$B$15,2,FALSE),""))</f>
        <v/>
      </c>
      <c r="O54" s="79"/>
      <c r="P54" s="80"/>
      <c r="Q54" s="80"/>
      <c r="R54" s="80"/>
    </row>
    <row r="55" spans="1:18">
      <c r="A55" s="70"/>
      <c r="B55" s="71"/>
      <c r="C55" s="299"/>
      <c r="D55" s="73"/>
      <c r="E55" s="74"/>
      <c r="F55" s="74"/>
      <c r="G55" s="74"/>
      <c r="H55" s="75" t="str">
        <f t="shared" si="0"/>
        <v/>
      </c>
      <c r="I55" s="72"/>
      <c r="J55" s="353" t="str">
        <f t="shared" si="1"/>
        <v/>
      </c>
      <c r="K55" s="77" t="str">
        <f t="shared" si="2"/>
        <v/>
      </c>
      <c r="L55" s="108"/>
      <c r="M55" s="76" t="str">
        <f>IF(OR(B55='Nature combustibles'!$B$2,B55='Nature combustibles'!$B$11,B55='Nature combustibles'!$B$13),IF(E55*Tableau1[[#This Row],[Taux de combustible certifié PEFC/FSC ou équivalent (%)]]/1000=0,"",E55*Tableau1[[#This Row],[Taux de combustible certifié PEFC/FSC ou équivalent (%)]]),"")</f>
        <v/>
      </c>
      <c r="N55" s="78" t="str">
        <f>IF(OR(B55='Nature combustibles'!$B$11,B55='Nature combustibles'!$B$13),IF(D55="Hors France",100%,30%),IF(B55='Nature combustibles'!$B$2,VLOOKUP(D55,'Taux certification régional'!$A$2:$B$15,2,FALSE),""))</f>
        <v/>
      </c>
      <c r="O55" s="79"/>
      <c r="P55" s="80"/>
      <c r="Q55" s="80"/>
      <c r="R55" s="80"/>
    </row>
    <row r="56" spans="1:18">
      <c r="A56" s="70"/>
      <c r="B56" s="71"/>
      <c r="C56" s="299"/>
      <c r="D56" s="73"/>
      <c r="E56" s="74"/>
      <c r="F56" s="74"/>
      <c r="G56" s="81"/>
      <c r="H56" s="75" t="str">
        <f t="shared" si="0"/>
        <v/>
      </c>
      <c r="I56" s="72"/>
      <c r="J56" s="353" t="str">
        <f t="shared" si="1"/>
        <v/>
      </c>
      <c r="K56" s="77" t="str">
        <f t="shared" ref="K56:K61" si="3">IF(J56="","",J56/SUM($J$50:$J$68))</f>
        <v/>
      </c>
      <c r="L56" s="108"/>
      <c r="M56" s="76" t="str">
        <f>IF(OR(B56='Nature combustibles'!$B$2,B56='Nature combustibles'!$B$11,B56='Nature combustibles'!$B$13),IF(E56*Tableau1[[#This Row],[Taux de combustible certifié PEFC/FSC ou équivalent (%)]]/1000=0,"",E56*Tableau1[[#This Row],[Taux de combustible certifié PEFC/FSC ou équivalent (%)]]),"")</f>
        <v/>
      </c>
      <c r="N56" s="78" t="str">
        <f>IF(OR(B56='Nature combustibles'!$B$11,B56='Nature combustibles'!$B$13),IF(D56="Hors France",100%,30%),IF(B56='Nature combustibles'!$B$2,VLOOKUP(D56,'Taux certification régional'!$A$2:$B$15,2,FALSE),""))</f>
        <v/>
      </c>
      <c r="O56" s="407"/>
      <c r="P56" s="408"/>
      <c r="Q56" s="408"/>
      <c r="R56" s="408"/>
    </row>
    <row r="57" spans="1:18">
      <c r="A57" s="70"/>
      <c r="B57" s="71"/>
      <c r="C57" s="299"/>
      <c r="D57" s="73"/>
      <c r="E57" s="74"/>
      <c r="F57" s="74"/>
      <c r="G57" s="81"/>
      <c r="H57" s="75" t="str">
        <f t="shared" si="0"/>
        <v/>
      </c>
      <c r="I57" s="72"/>
      <c r="J57" s="353" t="str">
        <f t="shared" si="1"/>
        <v/>
      </c>
      <c r="K57" s="77" t="str">
        <f t="shared" si="3"/>
        <v/>
      </c>
      <c r="L57" s="108"/>
      <c r="M57" s="76" t="str">
        <f>IF(OR(B57='Nature combustibles'!$B$2,B57='Nature combustibles'!$B$11,B57='Nature combustibles'!$B$13),IF(E57*Tableau1[[#This Row],[Taux de combustible certifié PEFC/FSC ou équivalent (%)]]/1000=0,"",E57*Tableau1[[#This Row],[Taux de combustible certifié PEFC/FSC ou équivalent (%)]]),"")</f>
        <v/>
      </c>
      <c r="N57" s="78" t="str">
        <f>IF(OR(B57='Nature combustibles'!$B$11,B57='Nature combustibles'!$B$13),IF(D57="Hors France",100%,30%),IF(B57='Nature combustibles'!$B$2,VLOOKUP(D57,'Taux certification régional'!$A$2:$B$15,2,FALSE),""))</f>
        <v/>
      </c>
      <c r="O57" s="407"/>
      <c r="P57" s="408"/>
      <c r="Q57" s="408"/>
      <c r="R57" s="408"/>
    </row>
    <row r="58" spans="1:18">
      <c r="A58" s="70"/>
      <c r="B58" s="71"/>
      <c r="C58" s="299"/>
      <c r="D58" s="73"/>
      <c r="E58" s="74"/>
      <c r="F58" s="74"/>
      <c r="G58" s="81"/>
      <c r="H58" s="75" t="str">
        <f t="shared" si="0"/>
        <v/>
      </c>
      <c r="I58" s="72"/>
      <c r="J58" s="353" t="str">
        <f t="shared" si="1"/>
        <v/>
      </c>
      <c r="K58" s="77" t="str">
        <f t="shared" si="3"/>
        <v/>
      </c>
      <c r="L58" s="108"/>
      <c r="M58" s="76" t="str">
        <f>IF(OR(B58='Nature combustibles'!$B$2,B58='Nature combustibles'!$B$11,B58='Nature combustibles'!$B$13),IF(E58*Tableau1[[#This Row],[Taux de combustible certifié PEFC/FSC ou équivalent (%)]]/1000=0,"",E58*Tableau1[[#This Row],[Taux de combustible certifié PEFC/FSC ou équivalent (%)]]),"")</f>
        <v/>
      </c>
      <c r="N58" s="78" t="str">
        <f>IF(OR(B58='Nature combustibles'!$B$11,B58='Nature combustibles'!$B$13),IF(D58="Hors France",100%,30%),IF(B58='Nature combustibles'!$B$2,VLOOKUP(D58,'Taux certification régional'!$A$2:$B$15,2,FALSE),""))</f>
        <v/>
      </c>
      <c r="O58" s="407"/>
      <c r="P58" s="408"/>
      <c r="Q58" s="408"/>
      <c r="R58" s="408"/>
    </row>
    <row r="59" spans="1:18">
      <c r="A59" s="70"/>
      <c r="B59" s="71"/>
      <c r="C59" s="299"/>
      <c r="D59" s="73"/>
      <c r="E59" s="74"/>
      <c r="F59" s="74"/>
      <c r="G59" s="81"/>
      <c r="H59" s="75" t="str">
        <f t="shared" si="0"/>
        <v/>
      </c>
      <c r="I59" s="72"/>
      <c r="J59" s="353" t="str">
        <f t="shared" si="1"/>
        <v/>
      </c>
      <c r="K59" s="77" t="str">
        <f t="shared" si="3"/>
        <v/>
      </c>
      <c r="L59" s="108"/>
      <c r="M59" s="76" t="str">
        <f>IF(OR(B59='Nature combustibles'!$B$2,B59='Nature combustibles'!$B$11,B59='Nature combustibles'!$B$13),IF(E59*Tableau1[[#This Row],[Taux de combustible certifié PEFC/FSC ou équivalent (%)]]/1000=0,"",E59*Tableau1[[#This Row],[Taux de combustible certifié PEFC/FSC ou équivalent (%)]]),"")</f>
        <v/>
      </c>
      <c r="N59" s="78" t="str">
        <f>IF(OR(B59='Nature combustibles'!$B$11,B59='Nature combustibles'!$B$13),IF(D59="Hors France",100%,30%),IF(B59='Nature combustibles'!$B$2,VLOOKUP(D59,'Taux certification régional'!$A$2:$B$15,2,FALSE),""))</f>
        <v/>
      </c>
      <c r="O59" s="407"/>
      <c r="P59" s="408"/>
      <c r="Q59" s="408"/>
      <c r="R59" s="408"/>
    </row>
    <row r="60" spans="1:18">
      <c r="A60" s="70"/>
      <c r="B60" s="71"/>
      <c r="C60" s="299"/>
      <c r="D60" s="73"/>
      <c r="E60" s="74"/>
      <c r="F60" s="74"/>
      <c r="G60" s="81"/>
      <c r="H60" s="75" t="str">
        <f t="shared" ref="H60:H68" si="4">IF(E60*G60/1000=0,"",E60*G60/1000)</f>
        <v/>
      </c>
      <c r="I60" s="72"/>
      <c r="J60" s="353" t="str">
        <f t="shared" si="1"/>
        <v/>
      </c>
      <c r="K60" s="77" t="str">
        <f t="shared" si="3"/>
        <v/>
      </c>
      <c r="L60" s="108"/>
      <c r="M60" s="76" t="str">
        <f>IF(OR(B60='Nature combustibles'!$B$2,B60='Nature combustibles'!$B$11,B60='Nature combustibles'!$B$13),IF(E60*Tableau1[[#This Row],[Taux de combustible certifié PEFC/FSC ou équivalent (%)]]/1000=0,"",E60*Tableau1[[#This Row],[Taux de combustible certifié PEFC/FSC ou équivalent (%)]]),"")</f>
        <v/>
      </c>
      <c r="N60" s="78" t="str">
        <f>IF(OR(B60='Nature combustibles'!$B$11,B60='Nature combustibles'!$B$13),IF(D60="Hors France",100%,30%),IF(B60='Nature combustibles'!$B$2,VLOOKUP(D60,'Taux certification régional'!$A$2:$B$15,2,FALSE),""))</f>
        <v/>
      </c>
      <c r="O60" s="407"/>
      <c r="P60" s="408"/>
      <c r="Q60" s="408"/>
      <c r="R60" s="408"/>
    </row>
    <row r="61" spans="1:18">
      <c r="A61" s="70"/>
      <c r="B61" s="71"/>
      <c r="C61" s="299"/>
      <c r="D61" s="73"/>
      <c r="E61" s="74"/>
      <c r="F61" s="74"/>
      <c r="G61" s="81"/>
      <c r="H61" s="75" t="str">
        <f t="shared" si="4"/>
        <v/>
      </c>
      <c r="I61" s="72"/>
      <c r="J61" s="353" t="str">
        <f t="shared" ref="J61:J68" si="5">IF(I61="",H61,H61*I61)</f>
        <v/>
      </c>
      <c r="K61" s="77" t="str">
        <f t="shared" si="3"/>
        <v/>
      </c>
      <c r="L61" s="108"/>
      <c r="M61" s="76" t="str">
        <f>IF(OR(B61='Nature combustibles'!$B$2,B61='Nature combustibles'!$B$11,B61='Nature combustibles'!$B$13),IF(E61*Tableau1[[#This Row],[Taux de combustible certifié PEFC/FSC ou équivalent (%)]]/1000=0,"",E61*Tableau1[[#This Row],[Taux de combustible certifié PEFC/FSC ou équivalent (%)]]),"")</f>
        <v/>
      </c>
      <c r="N61" s="78" t="str">
        <f>IF(OR(B61='Nature combustibles'!$B$11,B61='Nature combustibles'!$B$13),IF(D61="Hors France",100%,30%),IF(B61='Nature combustibles'!$B$2,VLOOKUP(D61,'Taux certification régional'!$A$2:$B$15,2,FALSE),""))</f>
        <v/>
      </c>
      <c r="O61" s="407"/>
      <c r="P61" s="408"/>
      <c r="Q61" s="408"/>
      <c r="R61" s="408"/>
    </row>
    <row r="62" spans="1:18">
      <c r="A62" s="70"/>
      <c r="B62" s="71"/>
      <c r="C62" s="299"/>
      <c r="D62" s="73"/>
      <c r="E62" s="74"/>
      <c r="F62" s="74"/>
      <c r="G62" s="81"/>
      <c r="H62" s="75" t="str">
        <f t="shared" si="4"/>
        <v/>
      </c>
      <c r="I62" s="72"/>
      <c r="J62" s="353" t="str">
        <f t="shared" si="5"/>
        <v/>
      </c>
      <c r="K62" s="77" t="str">
        <f t="shared" ref="K62:K68" si="6">IF(J62="","",J62/SUM($J$50:$J$68))</f>
        <v/>
      </c>
      <c r="L62" s="108"/>
      <c r="M62" s="76" t="str">
        <f>IF(OR(B62='Nature combustibles'!$B$2,B62='Nature combustibles'!$B$11,B62='Nature combustibles'!$B$13),IF(E62*Tableau1[[#This Row],[Taux de combustible certifié PEFC/FSC ou équivalent (%)]]/1000=0,"",E62*Tableau1[[#This Row],[Taux de combustible certifié PEFC/FSC ou équivalent (%)]]),"")</f>
        <v/>
      </c>
      <c r="N62" s="78" t="str">
        <f>IF(OR(B62='Nature combustibles'!$B$11,B62='Nature combustibles'!$B$13),IF(D62="Hors France",100%,30%),IF(B62='Nature combustibles'!$B$2,VLOOKUP(D62,'Taux certification régional'!$A$2:$B$15,2,FALSE),""))</f>
        <v/>
      </c>
      <c r="O62" s="407"/>
      <c r="P62" s="408"/>
      <c r="Q62" s="408"/>
      <c r="R62" s="408"/>
    </row>
    <row r="63" spans="1:18">
      <c r="A63" s="70"/>
      <c r="B63" s="71"/>
      <c r="C63" s="299"/>
      <c r="D63" s="73"/>
      <c r="E63" s="74"/>
      <c r="F63" s="74"/>
      <c r="G63" s="81"/>
      <c r="H63" s="75" t="str">
        <f t="shared" si="4"/>
        <v/>
      </c>
      <c r="I63" s="72"/>
      <c r="J63" s="353" t="str">
        <f t="shared" si="5"/>
        <v/>
      </c>
      <c r="K63" s="77" t="str">
        <f t="shared" si="6"/>
        <v/>
      </c>
      <c r="L63" s="108"/>
      <c r="M63" s="76" t="str">
        <f>IF(OR(B63='Nature combustibles'!$B$2,B63='Nature combustibles'!$B$11,B63='Nature combustibles'!$B$13),IF(E63*Tableau1[[#This Row],[Taux de combustible certifié PEFC/FSC ou équivalent (%)]]/1000=0,"",E63*Tableau1[[#This Row],[Taux de combustible certifié PEFC/FSC ou équivalent (%)]]),"")</f>
        <v/>
      </c>
      <c r="N63" s="78" t="str">
        <f>IF(OR(B63='Nature combustibles'!$B$11,B63='Nature combustibles'!$B$13),IF(D63="Hors France",100%,30%),IF(B63='Nature combustibles'!$B$2,VLOOKUP(D63,'Taux certification régional'!$A$2:$B$15,2,FALSE),""))</f>
        <v/>
      </c>
      <c r="O63" s="407"/>
      <c r="P63" s="408"/>
      <c r="Q63" s="408"/>
      <c r="R63" s="408"/>
    </row>
    <row r="64" spans="1:18">
      <c r="A64" s="70"/>
      <c r="B64" s="71"/>
      <c r="C64" s="299"/>
      <c r="D64" s="73"/>
      <c r="E64" s="74"/>
      <c r="F64" s="74"/>
      <c r="G64" s="81"/>
      <c r="H64" s="75" t="str">
        <f t="shared" si="4"/>
        <v/>
      </c>
      <c r="I64" s="72"/>
      <c r="J64" s="353" t="str">
        <f t="shared" si="5"/>
        <v/>
      </c>
      <c r="K64" s="77" t="str">
        <f t="shared" si="6"/>
        <v/>
      </c>
      <c r="L64" s="108"/>
      <c r="M64" s="76" t="str">
        <f>IF(OR(B64='Nature combustibles'!$B$2,B64='Nature combustibles'!$B$11,B64='Nature combustibles'!$B$13),IF(E64*Tableau1[[#This Row],[Taux de combustible certifié PEFC/FSC ou équivalent (%)]]/1000=0,"",E64*Tableau1[[#This Row],[Taux de combustible certifié PEFC/FSC ou équivalent (%)]]),"")</f>
        <v/>
      </c>
      <c r="N64" s="78" t="str">
        <f>IF(OR(B64='Nature combustibles'!$B$11,B64='Nature combustibles'!$B$13),IF(D64="Hors France",100%,30%),IF(B64='Nature combustibles'!$B$2,VLOOKUP(D64,'Taux certification régional'!$A$2:$B$15,2,FALSE),""))</f>
        <v/>
      </c>
      <c r="O64" s="407"/>
      <c r="P64" s="408"/>
      <c r="Q64" s="408"/>
      <c r="R64" s="408"/>
    </row>
    <row r="65" spans="1:18">
      <c r="A65" s="70"/>
      <c r="B65" s="71"/>
      <c r="C65" s="299"/>
      <c r="D65" s="73"/>
      <c r="E65" s="74"/>
      <c r="F65" s="74"/>
      <c r="G65" s="81"/>
      <c r="H65" s="75" t="str">
        <f t="shared" si="4"/>
        <v/>
      </c>
      <c r="I65" s="72"/>
      <c r="J65" s="353" t="str">
        <f t="shared" si="5"/>
        <v/>
      </c>
      <c r="K65" s="77" t="str">
        <f t="shared" si="6"/>
        <v/>
      </c>
      <c r="L65" s="108"/>
      <c r="M65" s="76" t="str">
        <f>IF(OR(B65='Nature combustibles'!$B$2,B65='Nature combustibles'!$B$11,B65='Nature combustibles'!$B$13),IF(E65*Tableau1[[#This Row],[Taux de combustible certifié PEFC/FSC ou équivalent (%)]]/1000=0,"",E65*Tableau1[[#This Row],[Taux de combustible certifié PEFC/FSC ou équivalent (%)]]),"")</f>
        <v/>
      </c>
      <c r="N65" s="78" t="str">
        <f>IF(OR(B65='Nature combustibles'!$B$11,B65='Nature combustibles'!$B$13),IF(D65="Hors France",100%,30%),IF(B65='Nature combustibles'!$B$2,VLOOKUP(D65,'Taux certification régional'!$A$2:$B$15,2,FALSE),""))</f>
        <v/>
      </c>
      <c r="O65" s="407"/>
      <c r="P65" s="408"/>
      <c r="Q65" s="408"/>
      <c r="R65" s="408"/>
    </row>
    <row r="66" spans="1:18">
      <c r="A66" s="70"/>
      <c r="B66" s="71"/>
      <c r="C66" s="299"/>
      <c r="D66" s="73"/>
      <c r="E66" s="74"/>
      <c r="F66" s="74"/>
      <c r="G66" s="81"/>
      <c r="H66" s="75" t="str">
        <f t="shared" si="4"/>
        <v/>
      </c>
      <c r="I66" s="72"/>
      <c r="J66" s="353" t="str">
        <f t="shared" si="5"/>
        <v/>
      </c>
      <c r="K66" s="77" t="str">
        <f t="shared" si="6"/>
        <v/>
      </c>
      <c r="L66" s="108"/>
      <c r="M66" s="76" t="str">
        <f>IF(OR(B66='Nature combustibles'!$B$2,B66='Nature combustibles'!$B$11,B66='Nature combustibles'!$B$13),IF(E66*Tableau1[[#This Row],[Taux de combustible certifié PEFC/FSC ou équivalent (%)]]/1000=0,"",E66*Tableau1[[#This Row],[Taux de combustible certifié PEFC/FSC ou équivalent (%)]]),"")</f>
        <v/>
      </c>
      <c r="N66" s="78" t="str">
        <f>IF(OR(B66='Nature combustibles'!$B$11,B66='Nature combustibles'!$B$13),IF(D66="Hors France",100%,30%),IF(B66='Nature combustibles'!$B$2,VLOOKUP(D66,'Taux certification régional'!$A$2:$B$15,2,FALSE),""))</f>
        <v/>
      </c>
      <c r="O66" s="407"/>
      <c r="P66" s="408"/>
      <c r="Q66" s="408"/>
      <c r="R66" s="408"/>
    </row>
    <row r="67" spans="1:18">
      <c r="A67" s="70"/>
      <c r="B67" s="71"/>
      <c r="C67" s="299"/>
      <c r="D67" s="73"/>
      <c r="E67" s="74"/>
      <c r="F67" s="74"/>
      <c r="G67" s="81"/>
      <c r="H67" s="75" t="str">
        <f t="shared" si="4"/>
        <v/>
      </c>
      <c r="I67" s="72"/>
      <c r="J67" s="353" t="str">
        <f t="shared" si="5"/>
        <v/>
      </c>
      <c r="K67" s="77" t="str">
        <f t="shared" si="6"/>
        <v/>
      </c>
      <c r="L67" s="108"/>
      <c r="M67" s="76" t="str">
        <f>IF(OR(B67='Nature combustibles'!$B$2,B67='Nature combustibles'!$B$11,B67='Nature combustibles'!$B$13),IF(E67*Tableau1[[#This Row],[Taux de combustible certifié PEFC/FSC ou équivalent (%)]]/1000=0,"",E67*Tableau1[[#This Row],[Taux de combustible certifié PEFC/FSC ou équivalent (%)]]),"")</f>
        <v/>
      </c>
      <c r="N67" s="78" t="str">
        <f>IF(OR(B67='Nature combustibles'!$B$11,B67='Nature combustibles'!$B$13),IF(D67="Hors France",100%,30%),IF(B67='Nature combustibles'!$B$2,VLOOKUP(D67,'Taux certification régional'!$A$2:$B$15,2,FALSE),""))</f>
        <v/>
      </c>
      <c r="O67" s="407"/>
      <c r="P67" s="408"/>
      <c r="Q67" s="408"/>
      <c r="R67" s="408"/>
    </row>
    <row r="68" spans="1:18">
      <c r="A68" s="70"/>
      <c r="B68" s="71"/>
      <c r="C68" s="300"/>
      <c r="D68" s="82"/>
      <c r="E68" s="83"/>
      <c r="F68" s="74"/>
      <c r="G68" s="84"/>
      <c r="H68" s="85" t="str">
        <f t="shared" si="4"/>
        <v/>
      </c>
      <c r="I68" s="86"/>
      <c r="J68" s="354" t="str">
        <f t="shared" si="5"/>
        <v/>
      </c>
      <c r="K68" s="87" t="str">
        <f t="shared" si="6"/>
        <v/>
      </c>
      <c r="L68" s="109"/>
      <c r="M68" s="76" t="str">
        <f>IF(OR(B68='Nature combustibles'!$B$2,B68='Nature combustibles'!$B$11,B68='Nature combustibles'!$B$13),IF(E68*Tableau1[[#This Row],[Taux de combustible certifié PEFC/FSC ou équivalent (%)]]/1000=0,"",E68*Tableau1[[#This Row],[Taux de combustible certifié PEFC/FSC ou équivalent (%)]]),"")</f>
        <v/>
      </c>
      <c r="N68" s="78" t="str">
        <f>IF(OR(B68='Nature combustibles'!$B$11,B68='Nature combustibles'!$B$13),IF(D68="Hors France",100%,30%),IF(B68='Nature combustibles'!$B$2,VLOOKUP(D68,'Taux certification régional'!$A$2:$B$15,2,FALSE),""))</f>
        <v/>
      </c>
      <c r="O68" s="407"/>
      <c r="P68" s="408"/>
      <c r="Q68" s="408"/>
      <c r="R68" s="408"/>
    </row>
    <row r="69" spans="1:18" s="94" customFormat="1" ht="34.5" customHeight="1" thickBot="1">
      <c r="A69" s="88" t="s">
        <v>7</v>
      </c>
      <c r="B69" s="89"/>
      <c r="C69" s="89"/>
      <c r="D69" s="89"/>
      <c r="E69" s="90">
        <f>SUM(E50:E68)</f>
        <v>0</v>
      </c>
      <c r="F69" s="90"/>
      <c r="G69" s="90"/>
      <c r="H69" s="90">
        <f>SUM(H50:H68)</f>
        <v>0</v>
      </c>
      <c r="I69" s="91" t="s">
        <v>26</v>
      </c>
      <c r="J69" s="91">
        <f>SUM(J50:J68)</f>
        <v>0</v>
      </c>
      <c r="K69" s="92">
        <f>SUM(K50:K68)</f>
        <v>0</v>
      </c>
      <c r="L69" s="92" t="str">
        <f>IF(E70=0,"",M69/E70)</f>
        <v/>
      </c>
      <c r="M69" s="89">
        <f>SUM(M50:M68)</f>
        <v>0</v>
      </c>
      <c r="N69" s="93" t="str">
        <f>IF(E70=0,"",(SUMPRODUCT(E50:E68,N50:N68))/E70)</f>
        <v/>
      </c>
      <c r="O69" s="52" t="str">
        <f>IF(L69&lt;N69, "tonnage certifié inférieur au seuil minimum","")</f>
        <v/>
      </c>
      <c r="P69" s="61"/>
      <c r="Q69" s="61"/>
      <c r="R69" s="61"/>
    </row>
    <row r="70" spans="1:18" ht="35.5" customHeight="1" thickBot="1">
      <c r="A70" s="57"/>
      <c r="B70" s="57"/>
      <c r="C70" s="57"/>
      <c r="D70" s="95" t="s">
        <v>74</v>
      </c>
      <c r="E70" s="90">
        <f>SUMIF(B50:B68,'Nature combustibles'!B2,E50:E68)+SUMIF(B50:B68,'Nature combustibles'!B11,E50:E68)+SUMIF(B50:B68,'Nature combustibles'!B13,E50:E68)</f>
        <v>0</v>
      </c>
      <c r="F70" s="369" t="s">
        <v>405</v>
      </c>
      <c r="G70" s="370"/>
      <c r="H70" s="370"/>
      <c r="I70" s="370"/>
      <c r="J70" s="370"/>
      <c r="K70" s="371"/>
      <c r="L70" s="362" t="str">
        <f>IF(SUMIF(B50:B68,'Nature combustibles'!B2,E50:E68)&gt;0,SUMPRODUCT(Fournisseurs!G17:G35,Fournisseurs!P17:P35) /SUMIF(B50:B68,'Nature combustibles'!B2,E50:E68),"Non appliquable")</f>
        <v>Non appliquable</v>
      </c>
      <c r="M70" s="57"/>
      <c r="N70" s="96"/>
      <c r="O70" s="57"/>
      <c r="P70" s="57"/>
      <c r="Q70" s="57"/>
      <c r="R70" s="57"/>
    </row>
    <row r="71" spans="1:18" ht="39" customHeight="1">
      <c r="B71" s="57"/>
      <c r="C71" s="57"/>
      <c r="D71" s="57"/>
      <c r="E71" s="57"/>
      <c r="F71" s="369" t="s">
        <v>406</v>
      </c>
      <c r="G71" s="370"/>
      <c r="H71" s="370"/>
      <c r="I71" s="370"/>
      <c r="J71" s="370"/>
      <c r="K71" s="371"/>
      <c r="L71" s="362" t="str">
        <f>IF(SUMIF(B50:B68,'Nature combustibles'!B2,E50:E68)&gt;0,SUMPRODUCT(Fournisseurs!G17:G35,Fournisseurs!Q17:Q35) /SUMIF(B50:B68,'Nature combustibles'!B2,E50:E68),"Non appliquable")</f>
        <v>Non appliquable</v>
      </c>
      <c r="M71" s="57"/>
      <c r="N71" s="57"/>
      <c r="O71" s="57"/>
      <c r="P71" s="57"/>
      <c r="Q71" s="57"/>
      <c r="R71" s="57"/>
    </row>
    <row r="72" spans="1:18" ht="35.5" customHeight="1">
      <c r="A72" s="57"/>
      <c r="B72" s="57"/>
      <c r="C72" s="57"/>
      <c r="D72" s="57"/>
      <c r="E72" s="57"/>
      <c r="F72" s="369" t="s">
        <v>408</v>
      </c>
      <c r="G72" s="370"/>
      <c r="H72" s="370"/>
      <c r="I72" s="370"/>
      <c r="J72" s="370"/>
      <c r="K72" s="371"/>
      <c r="L72" s="362" t="str">
        <f>IF(SUMIF(B50:B68,'Nature combustibles'!B11,E50:E68)&gt;0,SUMPRODUCT(Fournisseurs!G17:G35,Fournisseurs!R17:R35)/SUMIF(B50:B68,'Nature combustibles'!B11,E50:E68),"Non applicable")</f>
        <v>Non applicable</v>
      </c>
      <c r="M72" s="57"/>
      <c r="N72" s="57"/>
      <c r="O72" s="57"/>
      <c r="P72" s="57"/>
      <c r="Q72" s="57"/>
      <c r="R72" s="57"/>
    </row>
    <row r="73" spans="1:18">
      <c r="A73" s="57"/>
      <c r="B73" s="57"/>
      <c r="C73" s="57"/>
      <c r="D73" s="57"/>
      <c r="E73" s="57"/>
      <c r="F73" s="57"/>
      <c r="G73" s="57"/>
      <c r="H73" s="57"/>
      <c r="I73" s="57"/>
      <c r="J73" s="57"/>
      <c r="K73" s="57"/>
      <c r="L73" s="57"/>
      <c r="M73" s="57"/>
      <c r="N73" s="57"/>
      <c r="O73" s="57"/>
      <c r="P73" s="57"/>
      <c r="Q73" s="57"/>
      <c r="R73" s="57"/>
    </row>
    <row r="74" spans="1:18">
      <c r="A74" s="57"/>
      <c r="B74" s="57"/>
      <c r="C74" s="57"/>
      <c r="D74" s="57"/>
      <c r="E74" s="57"/>
      <c r="F74" s="57"/>
      <c r="G74" s="57"/>
      <c r="H74" s="57"/>
      <c r="I74" s="57"/>
      <c r="J74" s="57"/>
      <c r="K74" s="57"/>
      <c r="L74" s="57"/>
      <c r="M74" s="57"/>
      <c r="N74" s="57"/>
      <c r="O74" s="57"/>
      <c r="P74" s="57"/>
      <c r="Q74" s="57"/>
      <c r="R74" s="57"/>
    </row>
    <row r="75" spans="1:18">
      <c r="A75" s="57"/>
      <c r="B75" s="57"/>
      <c r="C75" s="57"/>
      <c r="D75" s="57"/>
      <c r="E75" s="57"/>
      <c r="F75" s="57"/>
      <c r="G75" s="57"/>
      <c r="H75" s="57"/>
      <c r="I75" s="57"/>
      <c r="J75" s="57"/>
      <c r="K75" s="57"/>
      <c r="L75" s="57"/>
      <c r="M75" s="57"/>
      <c r="N75" s="57"/>
      <c r="O75" s="57"/>
      <c r="P75" s="57"/>
      <c r="Q75" s="57"/>
      <c r="R75" s="57"/>
    </row>
    <row r="76" spans="1:18" ht="54" customHeight="1">
      <c r="A76" s="414" t="s">
        <v>349</v>
      </c>
      <c r="B76" s="414"/>
      <c r="C76" s="414"/>
      <c r="D76" s="414"/>
      <c r="E76" s="414"/>
      <c r="F76" s="414"/>
      <c r="G76" s="414"/>
      <c r="H76" s="414"/>
      <c r="I76" s="414"/>
      <c r="J76" s="57"/>
      <c r="K76" s="57"/>
      <c r="L76" s="57"/>
      <c r="M76" s="57"/>
      <c r="N76" s="57"/>
      <c r="O76" s="57"/>
      <c r="P76" s="57"/>
      <c r="Q76" s="57"/>
      <c r="R76" s="57"/>
    </row>
    <row r="77" spans="1:18" ht="16" thickBot="1">
      <c r="B77" s="57"/>
      <c r="C77" s="57"/>
      <c r="D77" s="57"/>
      <c r="E77" s="97"/>
      <c r="F77" s="57"/>
      <c r="G77" s="57"/>
      <c r="H77" s="57"/>
      <c r="I77" s="57"/>
      <c r="J77" s="57"/>
      <c r="K77" s="57"/>
      <c r="L77" s="57"/>
      <c r="M77" s="57"/>
      <c r="N77" s="57"/>
      <c r="O77" s="57"/>
      <c r="P77" s="57"/>
      <c r="Q77" s="57"/>
      <c r="R77" s="57"/>
    </row>
    <row r="78" spans="1:18" ht="62">
      <c r="A78" s="98" t="s">
        <v>47</v>
      </c>
      <c r="B78" s="98" t="s">
        <v>46</v>
      </c>
      <c r="C78" s="98" t="s">
        <v>79</v>
      </c>
      <c r="D78" s="98" t="s">
        <v>80</v>
      </c>
      <c r="E78" s="98" t="s">
        <v>60</v>
      </c>
      <c r="F78" s="98" t="s">
        <v>61</v>
      </c>
      <c r="G78" s="98" t="s">
        <v>22</v>
      </c>
      <c r="H78" s="98" t="s">
        <v>1</v>
      </c>
      <c r="I78" s="98" t="s">
        <v>24</v>
      </c>
      <c r="J78" s="98" t="s">
        <v>23</v>
      </c>
      <c r="K78" s="98" t="s">
        <v>2</v>
      </c>
      <c r="L78" s="98" t="s">
        <v>346</v>
      </c>
      <c r="M78" s="98" t="s">
        <v>77</v>
      </c>
      <c r="N78" s="99" t="s">
        <v>78</v>
      </c>
      <c r="O78" s="57"/>
      <c r="P78" s="57"/>
      <c r="Q78" s="57"/>
      <c r="R78" s="57"/>
    </row>
    <row r="79" spans="1:18">
      <c r="A79" s="100"/>
      <c r="B79" s="101"/>
      <c r="C79" s="72"/>
      <c r="D79" s="102"/>
      <c r="E79" s="103"/>
      <c r="F79" s="103"/>
      <c r="G79" s="103"/>
      <c r="H79" s="75" t="str">
        <f>IF(E79*G79/1000=0,"",E79*G79/1000)</f>
        <v/>
      </c>
      <c r="I79" s="72"/>
      <c r="J79" s="352" t="str">
        <f>IF(I79="",H79,H79*I79)</f>
        <v/>
      </c>
      <c r="K79" s="77" t="str">
        <f>IF(J79="","",J79/SUM($J$50:$J$68))</f>
        <v/>
      </c>
      <c r="L79" s="104"/>
      <c r="M79" s="76" t="str">
        <f>IF(OR(B79='Nature combustibles'!$B$2,B79='Nature combustibles'!$B$11,B79='Nature combustibles'!$B$13),IF(E79*Tableau1[[#This Row],[Taux de combustible certifié PEFC/FSC ou équivalent (%)]]/1000=0,"",E79*Tableau1[[#This Row],[Taux de combustible certifié PEFC/FSC ou équivalent (%)]]),"")</f>
        <v/>
      </c>
      <c r="N79" s="105" t="str">
        <f>IF(OR(B79='Nature combustibles'!$B$11,B79='Nature combustibles'!$B$13),IF(D79="Hors France",100%,30%),IF(B79='Nature combustibles'!$B$2,VLOOKUP(D79,'Taux certification régional'!$A$2:$B$15,2,FALSE),""))</f>
        <v/>
      </c>
      <c r="O79" s="57"/>
      <c r="P79" s="57"/>
      <c r="Q79" s="57"/>
      <c r="R79" s="57"/>
    </row>
    <row r="80" spans="1:18">
      <c r="A80" s="100"/>
      <c r="B80" s="101"/>
      <c r="C80" s="72"/>
      <c r="D80" s="102"/>
      <c r="E80" s="103"/>
      <c r="F80" s="103"/>
      <c r="G80" s="103"/>
      <c r="H80" s="75" t="str">
        <f t="shared" ref="H80:H87" si="7">IF(E80*G80/1000=0,"",E80*G80/1000)</f>
        <v/>
      </c>
      <c r="I80" s="72"/>
      <c r="J80" s="352" t="str">
        <f t="shared" ref="J80:J87" si="8">IF(I80="",H80,H80*I80)</f>
        <v/>
      </c>
      <c r="K80" s="77" t="str">
        <f t="shared" ref="K80:K87" si="9">IF(J80="","",J80/SUM($J$50:$J$68))</f>
        <v/>
      </c>
      <c r="L80" s="104"/>
      <c r="M80" s="76" t="str">
        <f>IF(OR(B80='Nature combustibles'!$B$2,B80='Nature combustibles'!$B$11,B80='Nature combustibles'!$B$13),IF(E80*Tableau1[[#This Row],[Taux de combustible certifié PEFC/FSC ou équivalent (%)]]/1000=0,"",E80*Tableau1[[#This Row],[Taux de combustible certifié PEFC/FSC ou équivalent (%)]]),"")</f>
        <v/>
      </c>
      <c r="N80" s="105" t="str">
        <f>IF(OR(B80='Nature combustibles'!$B$11,B80='Nature combustibles'!$B$13),IF(D80="Hors France",100%,30%),IF(B80='Nature combustibles'!$B$2,VLOOKUP(D80,'Taux certification régional'!$A$2:$B$15,2,FALSE),""))</f>
        <v/>
      </c>
      <c r="O80" s="57"/>
      <c r="P80" s="57"/>
      <c r="Q80" s="57"/>
      <c r="R80" s="57"/>
    </row>
    <row r="81" spans="1:18">
      <c r="A81" s="100"/>
      <c r="B81" s="101"/>
      <c r="C81" s="72"/>
      <c r="D81" s="102"/>
      <c r="E81" s="103"/>
      <c r="F81" s="103"/>
      <c r="G81" s="103"/>
      <c r="H81" s="75" t="str">
        <f t="shared" si="7"/>
        <v/>
      </c>
      <c r="I81" s="72"/>
      <c r="J81" s="352" t="str">
        <f t="shared" si="8"/>
        <v/>
      </c>
      <c r="K81" s="77" t="str">
        <f t="shared" si="9"/>
        <v/>
      </c>
      <c r="L81" s="104"/>
      <c r="M81" s="76" t="str">
        <f>IF(OR(B81='Nature combustibles'!$B$2,B81='Nature combustibles'!$B$11,B81='Nature combustibles'!$B$13),IF(E81*Tableau1[[#This Row],[Taux de combustible certifié PEFC/FSC ou équivalent (%)]]/1000=0,"",E81*Tableau1[[#This Row],[Taux de combustible certifié PEFC/FSC ou équivalent (%)]]),"")</f>
        <v/>
      </c>
      <c r="N81" s="105" t="str">
        <f>IF(OR(B81='Nature combustibles'!$B$11,B81='Nature combustibles'!$B$13),IF(D81="Hors France",100%,30%),IF(B81='Nature combustibles'!$B$2,VLOOKUP(D81,'Taux certification régional'!$A$2:$B$15,2,FALSE),""))</f>
        <v/>
      </c>
      <c r="O81" s="57"/>
      <c r="P81" s="57"/>
      <c r="Q81" s="57"/>
      <c r="R81" s="57"/>
    </row>
    <row r="82" spans="1:18">
      <c r="A82" s="100"/>
      <c r="B82" s="101"/>
      <c r="C82" s="72"/>
      <c r="D82" s="102"/>
      <c r="E82" s="103"/>
      <c r="F82" s="103"/>
      <c r="G82" s="103"/>
      <c r="H82" s="75" t="str">
        <f t="shared" si="7"/>
        <v/>
      </c>
      <c r="I82" s="72"/>
      <c r="J82" s="352" t="str">
        <f t="shared" si="8"/>
        <v/>
      </c>
      <c r="K82" s="77" t="str">
        <f t="shared" si="9"/>
        <v/>
      </c>
      <c r="L82" s="104"/>
      <c r="M82" s="76" t="str">
        <f>IF(OR(B82='Nature combustibles'!$B$2,B82='Nature combustibles'!$B$11,B82='Nature combustibles'!$B$13),IF(E82*Tableau1[[#This Row],[Taux de combustible certifié PEFC/FSC ou équivalent (%)]]/1000=0,"",E82*Tableau1[[#This Row],[Taux de combustible certifié PEFC/FSC ou équivalent (%)]]),"")</f>
        <v/>
      </c>
      <c r="N82" s="105" t="str">
        <f>IF(OR(B82='Nature combustibles'!$B$11,B82='Nature combustibles'!$B$13),IF(D82="Hors France",100%,30%),IF(B82='Nature combustibles'!$B$2,VLOOKUP(D82,'Taux certification régional'!$A$2:$B$15,2,FALSE),""))</f>
        <v/>
      </c>
      <c r="O82" s="57"/>
      <c r="P82" s="57"/>
      <c r="Q82" s="57"/>
      <c r="R82" s="57"/>
    </row>
    <row r="83" spans="1:18">
      <c r="A83" s="100"/>
      <c r="B83" s="101"/>
      <c r="C83" s="72"/>
      <c r="D83" s="102"/>
      <c r="E83" s="103"/>
      <c r="F83" s="103"/>
      <c r="G83" s="103"/>
      <c r="H83" s="75" t="str">
        <f t="shared" si="7"/>
        <v/>
      </c>
      <c r="I83" s="72"/>
      <c r="J83" s="352" t="str">
        <f t="shared" si="8"/>
        <v/>
      </c>
      <c r="K83" s="77" t="str">
        <f t="shared" si="9"/>
        <v/>
      </c>
      <c r="L83" s="104"/>
      <c r="M83" s="76" t="str">
        <f>IF(OR(B83='Nature combustibles'!$B$2,B83='Nature combustibles'!$B$11,B83='Nature combustibles'!$B$13),IF(E83*Tableau1[[#This Row],[Taux de combustible certifié PEFC/FSC ou équivalent (%)]]/1000=0,"",E83*Tableau1[[#This Row],[Taux de combustible certifié PEFC/FSC ou équivalent (%)]]),"")</f>
        <v/>
      </c>
      <c r="N83" s="105" t="str">
        <f>IF(OR(B83='Nature combustibles'!$B$11,B83='Nature combustibles'!$B$13),IF(D83="Hors France",100%,30%),IF(B83='Nature combustibles'!$B$2,VLOOKUP(D83,'Taux certification régional'!$A$2:$B$15,2,FALSE),""))</f>
        <v/>
      </c>
      <c r="O83" s="57"/>
      <c r="P83" s="57"/>
      <c r="Q83" s="57"/>
      <c r="R83" s="57"/>
    </row>
    <row r="84" spans="1:18">
      <c r="A84" s="100"/>
      <c r="B84" s="101"/>
      <c r="C84" s="72"/>
      <c r="D84" s="102"/>
      <c r="E84" s="103"/>
      <c r="F84" s="103"/>
      <c r="G84" s="103"/>
      <c r="H84" s="75" t="str">
        <f t="shared" si="7"/>
        <v/>
      </c>
      <c r="I84" s="72"/>
      <c r="J84" s="352" t="str">
        <f t="shared" si="8"/>
        <v/>
      </c>
      <c r="K84" s="77" t="str">
        <f t="shared" si="9"/>
        <v/>
      </c>
      <c r="L84" s="104"/>
      <c r="M84" s="76" t="str">
        <f>IF(OR(B84='Nature combustibles'!$B$2,B84='Nature combustibles'!$B$11,B84='Nature combustibles'!$B$13),IF(E84*Tableau1[[#This Row],[Taux de combustible certifié PEFC/FSC ou équivalent (%)]]/1000=0,"",E84*Tableau1[[#This Row],[Taux de combustible certifié PEFC/FSC ou équivalent (%)]]),"")</f>
        <v/>
      </c>
      <c r="N84" s="105" t="str">
        <f>IF(OR(B84='Nature combustibles'!$B$11,B84='Nature combustibles'!$B$13),IF(D84="Hors France",100%,30%),IF(B84='Nature combustibles'!$B$2,VLOOKUP(D84,'Taux certification régional'!$A$2:$B$15,2,FALSE),""))</f>
        <v/>
      </c>
      <c r="O84" s="57"/>
      <c r="P84" s="57"/>
      <c r="Q84" s="57"/>
      <c r="R84" s="57"/>
    </row>
    <row r="85" spans="1:18">
      <c r="A85" s="100"/>
      <c r="B85" s="101"/>
      <c r="C85" s="72"/>
      <c r="D85" s="102"/>
      <c r="E85" s="103"/>
      <c r="F85" s="103"/>
      <c r="G85" s="103"/>
      <c r="H85" s="75" t="str">
        <f t="shared" si="7"/>
        <v/>
      </c>
      <c r="I85" s="72"/>
      <c r="J85" s="352" t="str">
        <f t="shared" si="8"/>
        <v/>
      </c>
      <c r="K85" s="77" t="str">
        <f t="shared" si="9"/>
        <v/>
      </c>
      <c r="L85" s="104"/>
      <c r="M85" s="76" t="str">
        <f>IF(OR(B85='Nature combustibles'!$B$2,B85='Nature combustibles'!$B$11,B85='Nature combustibles'!$B$13),IF(E85*Tableau1[[#This Row],[Taux de combustible certifié PEFC/FSC ou équivalent (%)]]/1000=0,"",E85*Tableau1[[#This Row],[Taux de combustible certifié PEFC/FSC ou équivalent (%)]]),"")</f>
        <v/>
      </c>
      <c r="N85" s="105" t="str">
        <f>IF(OR(B85='Nature combustibles'!$B$11,B85='Nature combustibles'!$B$13),IF(D85="Hors France",100%,30%),IF(B85='Nature combustibles'!$B$2,VLOOKUP(D85,'Taux certification régional'!$A$2:$B$15,2,FALSE),""))</f>
        <v/>
      </c>
      <c r="O85" s="57"/>
      <c r="P85" s="57"/>
      <c r="Q85" s="57"/>
      <c r="R85" s="57"/>
    </row>
    <row r="86" spans="1:18">
      <c r="A86" s="100"/>
      <c r="B86" s="101"/>
      <c r="C86" s="72"/>
      <c r="D86" s="102"/>
      <c r="E86" s="103"/>
      <c r="F86" s="103"/>
      <c r="G86" s="103"/>
      <c r="H86" s="75" t="str">
        <f t="shared" si="7"/>
        <v/>
      </c>
      <c r="I86" s="72"/>
      <c r="J86" s="352" t="str">
        <f t="shared" si="8"/>
        <v/>
      </c>
      <c r="K86" s="77" t="str">
        <f t="shared" si="9"/>
        <v/>
      </c>
      <c r="L86" s="104"/>
      <c r="M86" s="76" t="str">
        <f>IF(OR(B86='Nature combustibles'!$B$2,B86='Nature combustibles'!$B$11,B86='Nature combustibles'!$B$13),IF(E86*Tableau1[[#This Row],[Taux de combustible certifié PEFC/FSC ou équivalent (%)]]/1000=0,"",E86*Tableau1[[#This Row],[Taux de combustible certifié PEFC/FSC ou équivalent (%)]]),"")</f>
        <v/>
      </c>
      <c r="N86" s="105" t="str">
        <f>IF(OR(B86='Nature combustibles'!$B$11,B86='Nature combustibles'!$B$13),IF(D86="Hors France",100%,30%),IF(B86='Nature combustibles'!$B$2,VLOOKUP(D86,'Taux certification régional'!$A$2:$B$15,2,FALSE),""))</f>
        <v/>
      </c>
      <c r="O86" s="57"/>
      <c r="P86" s="57"/>
      <c r="Q86" s="57"/>
      <c r="R86" s="57"/>
    </row>
    <row r="87" spans="1:18">
      <c r="A87" s="100"/>
      <c r="B87" s="101"/>
      <c r="C87" s="72"/>
      <c r="D87" s="102"/>
      <c r="E87" s="103"/>
      <c r="F87" s="103"/>
      <c r="G87" s="103"/>
      <c r="H87" s="75" t="str">
        <f t="shared" si="7"/>
        <v/>
      </c>
      <c r="I87" s="72"/>
      <c r="J87" s="352" t="str">
        <f t="shared" si="8"/>
        <v/>
      </c>
      <c r="K87" s="77" t="str">
        <f t="shared" si="9"/>
        <v/>
      </c>
      <c r="L87" s="104"/>
      <c r="M87" s="76" t="str">
        <f>IF(OR(B87='Nature combustibles'!$B$2,B87='Nature combustibles'!$B$11,B87='Nature combustibles'!$B$13),IF(E87*Tableau1[[#This Row],[Taux de combustible certifié PEFC/FSC ou équivalent (%)]]/1000=0,"",E87*Tableau1[[#This Row],[Taux de combustible certifié PEFC/FSC ou équivalent (%)]]),"")</f>
        <v/>
      </c>
      <c r="N87" s="105" t="str">
        <f>IF(OR(B87='Nature combustibles'!$B$11,B87='Nature combustibles'!$B$13),IF(D87="Hors France",100%,30%),IF(B87='Nature combustibles'!$B$2,VLOOKUP(D87,'Taux certification régional'!$A$2:$B$15,2,FALSE),""))</f>
        <v/>
      </c>
      <c r="O87" s="57"/>
      <c r="P87" s="57"/>
      <c r="Q87" s="57"/>
      <c r="R87" s="57"/>
    </row>
    <row r="88" spans="1:18" ht="16" thickBot="1">
      <c r="A88" s="88" t="s">
        <v>7</v>
      </c>
      <c r="B88" s="89"/>
      <c r="C88" s="89"/>
      <c r="D88" s="89"/>
      <c r="E88" s="91">
        <f>SUM(E79:E87)</f>
        <v>0</v>
      </c>
      <c r="F88" s="91"/>
      <c r="G88" s="91"/>
      <c r="H88" s="91">
        <f>SUM(H79:H87)</f>
        <v>0</v>
      </c>
      <c r="I88" s="91" t="s">
        <v>26</v>
      </c>
      <c r="J88" s="91">
        <f>SUM(J79:J87)</f>
        <v>0</v>
      </c>
      <c r="K88" s="106">
        <f>SUM(K79:K87)</f>
        <v>0</v>
      </c>
      <c r="L88" s="92" t="str">
        <f>IF(E89=0,"",M88/E89)</f>
        <v/>
      </c>
      <c r="M88" s="91">
        <f>SUM(M79:M87)</f>
        <v>0</v>
      </c>
      <c r="N88" s="106" t="str">
        <f>IF(E89=0,"",(SUMPRODUCT(E79:E87,N79:N87))/E89)</f>
        <v/>
      </c>
      <c r="O88" s="52" t="str">
        <f>IF(L88&lt;N88, "tonnage certifié inférieur au seuil minimum","")</f>
        <v/>
      </c>
      <c r="P88" s="57"/>
      <c r="Q88" s="57"/>
      <c r="R88" s="57"/>
    </row>
    <row r="89" spans="1:18" ht="31.5" thickBot="1">
      <c r="A89" s="57"/>
      <c r="B89" s="57"/>
      <c r="C89" s="57"/>
      <c r="D89" s="95" t="s">
        <v>74</v>
      </c>
      <c r="E89" s="90">
        <f>SUMIF(B79:B87,'Nature combustibles'!$B$2,E79:E87)+SUMIF(B79:B87,'Nature combustibles'!$B$11,E79:E87)+SUMIF(B79:B87,'Nature combustibles'!$B$13,E79:E87)</f>
        <v>0</v>
      </c>
      <c r="F89" s="57"/>
      <c r="G89" s="57"/>
      <c r="H89" s="57"/>
      <c r="I89" s="57"/>
      <c r="J89" s="57"/>
      <c r="K89" s="57"/>
      <c r="L89" s="57"/>
      <c r="M89" s="57"/>
      <c r="N89" s="57"/>
      <c r="O89" s="57"/>
      <c r="P89" s="57"/>
      <c r="Q89" s="57"/>
      <c r="R89" s="57"/>
    </row>
    <row r="90" spans="1:18">
      <c r="A90" s="57"/>
      <c r="B90" s="57"/>
      <c r="C90" s="57"/>
      <c r="D90" s="57"/>
      <c r="E90" s="57"/>
      <c r="F90" s="57"/>
      <c r="G90" s="57"/>
      <c r="H90" s="57"/>
      <c r="I90" s="57"/>
      <c r="J90" s="57"/>
      <c r="K90" s="57"/>
      <c r="L90" s="57"/>
      <c r="M90" s="57"/>
      <c r="N90" s="57"/>
      <c r="O90" s="57"/>
      <c r="P90" s="57"/>
      <c r="Q90" s="57"/>
      <c r="R90" s="57"/>
    </row>
    <row r="91" spans="1:18">
      <c r="A91" s="57"/>
      <c r="B91" s="57"/>
      <c r="C91" s="57"/>
      <c r="D91" s="57"/>
      <c r="E91" s="57"/>
      <c r="F91" s="57"/>
      <c r="G91" s="57"/>
      <c r="H91" s="57"/>
      <c r="I91" s="57"/>
      <c r="J91" s="57"/>
      <c r="K91" s="57"/>
      <c r="L91" s="57"/>
      <c r="M91" s="57"/>
      <c r="N91" s="57"/>
      <c r="O91" s="57"/>
      <c r="P91" s="57"/>
      <c r="Q91" s="57"/>
      <c r="R91" s="57"/>
    </row>
    <row r="92" spans="1:18">
      <c r="A92" s="57"/>
      <c r="B92" s="57"/>
      <c r="C92" s="57"/>
      <c r="D92" s="57"/>
      <c r="E92" s="57"/>
      <c r="F92" s="57"/>
      <c r="G92" s="57"/>
      <c r="H92" s="57"/>
      <c r="I92" s="57"/>
      <c r="J92" s="57"/>
      <c r="K92" s="57"/>
      <c r="L92" s="57"/>
      <c r="M92" s="57"/>
      <c r="N92" s="57"/>
      <c r="O92" s="57"/>
      <c r="P92" s="57"/>
      <c r="Q92" s="57"/>
      <c r="R92" s="57"/>
    </row>
    <row r="93" spans="1:18">
      <c r="A93" s="57"/>
      <c r="B93" s="57"/>
      <c r="C93" s="57"/>
      <c r="D93" s="57"/>
      <c r="E93" s="57"/>
      <c r="F93" s="57"/>
      <c r="G93" s="57"/>
      <c r="H93" s="57"/>
      <c r="I93" s="57"/>
      <c r="J93" s="57"/>
      <c r="K93" s="57"/>
      <c r="L93" s="57"/>
      <c r="M93" s="57"/>
      <c r="N93" s="57"/>
      <c r="O93" s="57"/>
      <c r="P93" s="57"/>
      <c r="Q93" s="57"/>
      <c r="R93" s="57"/>
    </row>
    <row r="94" spans="1:18">
      <c r="A94" s="57"/>
      <c r="B94" s="57"/>
      <c r="C94" s="57"/>
      <c r="D94" s="57"/>
      <c r="E94" s="57"/>
      <c r="F94" s="57"/>
      <c r="G94" s="57"/>
      <c r="H94" s="57"/>
      <c r="I94" s="57"/>
      <c r="J94" s="57"/>
      <c r="K94" s="57"/>
      <c r="L94" s="57"/>
      <c r="M94" s="57"/>
      <c r="N94" s="57"/>
      <c r="O94" s="57"/>
      <c r="P94" s="57"/>
      <c r="Q94" s="57"/>
      <c r="R94" s="57"/>
    </row>
    <row r="95" spans="1:18">
      <c r="A95" s="57"/>
      <c r="B95" s="57"/>
      <c r="C95" s="57"/>
      <c r="D95" s="57"/>
      <c r="E95" s="57"/>
      <c r="F95" s="57"/>
      <c r="G95" s="57"/>
      <c r="H95" s="57"/>
      <c r="I95" s="57"/>
      <c r="J95" s="57"/>
      <c r="K95" s="57"/>
      <c r="L95" s="57"/>
      <c r="M95" s="57"/>
      <c r="N95" s="57"/>
      <c r="O95" s="57"/>
      <c r="P95" s="57"/>
      <c r="Q95" s="57"/>
      <c r="R95" s="57"/>
    </row>
    <row r="96" spans="1:18">
      <c r="A96" s="57"/>
      <c r="B96" s="57"/>
      <c r="C96" s="57"/>
      <c r="D96" s="57"/>
      <c r="E96" s="57"/>
      <c r="F96" s="57"/>
      <c r="G96" s="57"/>
      <c r="H96" s="57"/>
      <c r="I96" s="57"/>
      <c r="J96" s="57"/>
      <c r="K96" s="57"/>
      <c r="L96" s="57"/>
      <c r="M96" s="57"/>
      <c r="N96" s="57"/>
      <c r="O96" s="57"/>
      <c r="P96" s="57"/>
      <c r="Q96" s="57"/>
      <c r="R96" s="57"/>
    </row>
    <row r="97" spans="1:18">
      <c r="A97" s="57"/>
      <c r="B97" s="57"/>
      <c r="C97" s="57"/>
      <c r="D97" s="57"/>
      <c r="E97" s="57"/>
      <c r="F97" s="57"/>
      <c r="G97" s="57"/>
      <c r="H97" s="57"/>
      <c r="I97" s="57"/>
      <c r="J97" s="57"/>
      <c r="K97" s="57"/>
      <c r="L97" s="57"/>
      <c r="M97" s="57"/>
      <c r="N97" s="57"/>
      <c r="O97" s="57"/>
      <c r="P97" s="57"/>
      <c r="Q97" s="57"/>
      <c r="R97" s="57"/>
    </row>
    <row r="98" spans="1:18">
      <c r="A98" s="57"/>
      <c r="B98" s="57"/>
      <c r="C98" s="57"/>
      <c r="D98" s="57"/>
      <c r="E98" s="57"/>
      <c r="F98" s="57"/>
      <c r="G98" s="57"/>
      <c r="H98" s="57"/>
      <c r="I98" s="57"/>
      <c r="J98" s="57"/>
      <c r="K98" s="57"/>
      <c r="L98" s="57"/>
      <c r="M98" s="57"/>
      <c r="N98" s="57"/>
      <c r="O98" s="57"/>
      <c r="P98" s="57"/>
      <c r="Q98" s="57"/>
      <c r="R98" s="57"/>
    </row>
    <row r="99" spans="1:18">
      <c r="A99" s="57"/>
      <c r="B99" s="57"/>
      <c r="C99" s="57"/>
      <c r="D99" s="57"/>
      <c r="E99" s="57"/>
      <c r="F99" s="57"/>
      <c r="G99" s="57"/>
      <c r="H99" s="57"/>
      <c r="I99" s="57"/>
      <c r="J99" s="57"/>
      <c r="K99" s="57"/>
      <c r="L99" s="57"/>
      <c r="M99" s="57"/>
      <c r="N99" s="57"/>
      <c r="O99" s="57"/>
      <c r="P99" s="57"/>
      <c r="Q99" s="57"/>
      <c r="R99" s="57"/>
    </row>
    <row r="100" spans="1:18">
      <c r="A100" s="57"/>
      <c r="B100" s="57"/>
      <c r="C100" s="57"/>
      <c r="D100" s="57"/>
      <c r="E100" s="57"/>
      <c r="F100" s="57"/>
      <c r="G100" s="57"/>
      <c r="H100" s="57"/>
      <c r="I100" s="57"/>
      <c r="J100" s="57"/>
      <c r="K100" s="57"/>
      <c r="L100" s="57"/>
      <c r="M100" s="57"/>
      <c r="N100" s="57"/>
      <c r="O100" s="57"/>
      <c r="P100" s="57"/>
      <c r="Q100" s="57"/>
      <c r="R100" s="57"/>
    </row>
    <row r="101" spans="1:18">
      <c r="A101" s="57"/>
      <c r="B101" s="57"/>
      <c r="C101" s="57"/>
      <c r="D101" s="57"/>
      <c r="E101" s="57"/>
      <c r="F101" s="57"/>
      <c r="G101" s="57"/>
      <c r="H101" s="57"/>
      <c r="I101" s="57"/>
      <c r="J101" s="57"/>
      <c r="K101" s="57"/>
      <c r="L101" s="57"/>
      <c r="M101" s="57"/>
      <c r="N101" s="57"/>
      <c r="O101" s="57"/>
      <c r="P101" s="57"/>
      <c r="Q101" s="57"/>
      <c r="R101" s="57"/>
    </row>
    <row r="102" spans="1:18">
      <c r="A102" s="57"/>
      <c r="B102" s="57"/>
      <c r="C102" s="57"/>
      <c r="D102" s="57"/>
      <c r="E102" s="57"/>
      <c r="F102" s="57"/>
      <c r="G102" s="57"/>
      <c r="H102" s="57"/>
      <c r="I102" s="57"/>
      <c r="J102" s="57"/>
      <c r="K102" s="57"/>
      <c r="L102" s="57"/>
      <c r="M102" s="57"/>
      <c r="N102" s="57"/>
      <c r="O102" s="57"/>
      <c r="P102" s="57"/>
      <c r="Q102" s="57"/>
      <c r="R102" s="57"/>
    </row>
    <row r="103" spans="1:18">
      <c r="A103" s="57"/>
      <c r="B103" s="57"/>
      <c r="C103" s="57"/>
      <c r="D103" s="57"/>
      <c r="E103" s="57"/>
      <c r="F103" s="57"/>
      <c r="G103" s="57"/>
      <c r="H103" s="57"/>
      <c r="I103" s="57"/>
      <c r="J103" s="57"/>
      <c r="K103" s="57"/>
      <c r="L103" s="57"/>
      <c r="M103" s="57"/>
      <c r="N103" s="57"/>
      <c r="O103" s="57"/>
      <c r="P103" s="57"/>
      <c r="Q103" s="57"/>
      <c r="R103" s="57"/>
    </row>
    <row r="104" spans="1:18">
      <c r="A104" s="57"/>
      <c r="B104" s="57"/>
      <c r="C104" s="57"/>
      <c r="D104" s="57"/>
      <c r="E104" s="57"/>
      <c r="F104" s="57"/>
      <c r="G104" s="57"/>
      <c r="H104" s="57"/>
      <c r="I104" s="57"/>
      <c r="J104" s="57"/>
      <c r="K104" s="57"/>
      <c r="L104" s="57"/>
      <c r="M104" s="57"/>
      <c r="N104" s="57"/>
      <c r="O104" s="57"/>
      <c r="P104" s="57"/>
      <c r="Q104" s="57"/>
      <c r="R104" s="57"/>
    </row>
    <row r="105" spans="1:18">
      <c r="A105" s="57"/>
      <c r="B105" s="57"/>
      <c r="C105" s="57"/>
      <c r="D105" s="57"/>
      <c r="E105" s="57"/>
      <c r="F105" s="57"/>
      <c r="G105" s="57"/>
      <c r="H105" s="57"/>
      <c r="I105" s="57"/>
      <c r="J105" s="57"/>
      <c r="K105" s="57"/>
      <c r="L105" s="57"/>
      <c r="M105" s="57"/>
      <c r="N105" s="57"/>
      <c r="O105" s="57"/>
      <c r="P105" s="57"/>
      <c r="Q105" s="57"/>
      <c r="R105" s="57"/>
    </row>
    <row r="106" spans="1:18">
      <c r="A106" s="57"/>
      <c r="B106" s="57"/>
      <c r="C106" s="57"/>
      <c r="D106" s="57"/>
      <c r="E106" s="57"/>
      <c r="F106" s="57"/>
      <c r="G106" s="57"/>
      <c r="H106" s="57"/>
      <c r="I106" s="57"/>
      <c r="J106" s="57"/>
      <c r="K106" s="57"/>
      <c r="L106" s="57"/>
      <c r="M106" s="57"/>
      <c r="N106" s="57"/>
      <c r="O106" s="57"/>
      <c r="P106" s="57"/>
      <c r="Q106" s="57"/>
      <c r="R106" s="57"/>
    </row>
    <row r="107" spans="1:18">
      <c r="A107" s="57"/>
      <c r="B107" s="57"/>
      <c r="C107" s="57"/>
      <c r="D107" s="57"/>
      <c r="E107" s="57"/>
      <c r="F107" s="57"/>
      <c r="G107" s="57"/>
      <c r="H107" s="57"/>
      <c r="I107" s="57"/>
      <c r="J107" s="57"/>
      <c r="K107" s="57"/>
      <c r="L107" s="57"/>
      <c r="M107" s="57"/>
      <c r="N107" s="57"/>
      <c r="O107" s="57"/>
      <c r="P107" s="57"/>
      <c r="Q107" s="57"/>
      <c r="R107" s="57"/>
    </row>
    <row r="108" spans="1:18">
      <c r="A108" s="57"/>
      <c r="B108" s="57"/>
      <c r="C108" s="57"/>
      <c r="D108" s="57"/>
      <c r="E108" s="57"/>
      <c r="F108" s="57"/>
      <c r="G108" s="57"/>
      <c r="H108" s="57"/>
      <c r="I108" s="57"/>
      <c r="J108" s="57"/>
      <c r="K108" s="57"/>
      <c r="L108" s="57"/>
      <c r="M108" s="57"/>
      <c r="N108" s="57"/>
      <c r="O108" s="57"/>
      <c r="P108" s="57"/>
      <c r="Q108" s="57"/>
      <c r="R108" s="57"/>
    </row>
    <row r="109" spans="1:18">
      <c r="A109" s="57"/>
      <c r="B109" s="57"/>
      <c r="C109" s="57"/>
      <c r="D109" s="57"/>
      <c r="E109" s="57"/>
      <c r="F109" s="57"/>
      <c r="G109" s="57"/>
      <c r="H109" s="57"/>
      <c r="I109" s="57"/>
      <c r="J109" s="57"/>
      <c r="K109" s="57"/>
      <c r="L109" s="57"/>
      <c r="M109" s="57"/>
      <c r="N109" s="57"/>
      <c r="O109" s="57"/>
      <c r="P109" s="57"/>
      <c r="Q109" s="57"/>
      <c r="R109" s="57"/>
    </row>
    <row r="110" spans="1:18">
      <c r="A110" s="57"/>
      <c r="B110" s="57"/>
      <c r="C110" s="57"/>
      <c r="D110" s="57"/>
      <c r="E110" s="57"/>
      <c r="F110" s="57"/>
      <c r="G110" s="57"/>
      <c r="H110" s="57"/>
      <c r="I110" s="57"/>
      <c r="J110" s="57"/>
      <c r="K110" s="57"/>
      <c r="L110" s="57"/>
      <c r="M110" s="57"/>
      <c r="N110" s="57"/>
      <c r="O110" s="57"/>
      <c r="P110" s="57"/>
      <c r="Q110" s="57"/>
      <c r="R110" s="57"/>
    </row>
    <row r="111" spans="1:18">
      <c r="A111" s="57"/>
      <c r="B111" s="57"/>
      <c r="C111" s="57"/>
      <c r="D111" s="57"/>
      <c r="E111" s="57"/>
      <c r="F111" s="57"/>
      <c r="G111" s="57"/>
      <c r="H111" s="57"/>
      <c r="I111" s="57"/>
      <c r="J111" s="57"/>
      <c r="K111" s="57"/>
      <c r="L111" s="57"/>
      <c r="M111" s="57"/>
      <c r="N111" s="57"/>
      <c r="O111" s="57"/>
      <c r="P111" s="57"/>
      <c r="Q111" s="57"/>
      <c r="R111" s="57"/>
    </row>
    <row r="112" spans="1:18">
      <c r="A112" s="57"/>
      <c r="B112" s="57"/>
      <c r="C112" s="57"/>
      <c r="D112" s="57"/>
      <c r="E112" s="57"/>
      <c r="F112" s="57"/>
      <c r="G112" s="57"/>
      <c r="H112" s="57"/>
      <c r="I112" s="57"/>
      <c r="J112" s="57"/>
      <c r="K112" s="57"/>
      <c r="L112" s="57"/>
      <c r="M112" s="57"/>
      <c r="N112" s="57"/>
      <c r="O112" s="57"/>
      <c r="P112" s="57"/>
      <c r="Q112" s="57"/>
      <c r="R112" s="57"/>
    </row>
    <row r="113" spans="1:18">
      <c r="A113" s="57"/>
      <c r="B113" s="57"/>
      <c r="C113" s="57"/>
      <c r="D113" s="57"/>
      <c r="E113" s="57"/>
      <c r="F113" s="57"/>
      <c r="G113" s="57"/>
      <c r="H113" s="57"/>
      <c r="I113" s="57"/>
      <c r="J113" s="57"/>
      <c r="K113" s="57"/>
      <c r="L113" s="57"/>
      <c r="M113" s="57"/>
      <c r="N113" s="57"/>
      <c r="O113" s="57"/>
      <c r="P113" s="57"/>
      <c r="Q113" s="57"/>
      <c r="R113" s="57"/>
    </row>
    <row r="114" spans="1:18">
      <c r="A114" s="57"/>
      <c r="B114" s="57"/>
      <c r="C114" s="57"/>
      <c r="D114" s="57"/>
      <c r="E114" s="57"/>
      <c r="F114" s="57"/>
      <c r="G114" s="57"/>
      <c r="H114" s="57"/>
      <c r="I114" s="57"/>
      <c r="J114" s="57"/>
      <c r="K114" s="57"/>
      <c r="L114" s="57"/>
      <c r="M114" s="57"/>
      <c r="N114" s="57"/>
      <c r="O114" s="57"/>
      <c r="P114" s="57"/>
      <c r="Q114" s="57"/>
      <c r="R114" s="57"/>
    </row>
    <row r="115" spans="1:18">
      <c r="A115" s="57"/>
      <c r="B115" s="57"/>
      <c r="C115" s="57"/>
      <c r="D115" s="57"/>
      <c r="E115" s="57"/>
      <c r="F115" s="57"/>
      <c r="G115" s="57"/>
      <c r="H115" s="57"/>
      <c r="I115" s="57"/>
      <c r="J115" s="57"/>
      <c r="K115" s="57"/>
      <c r="L115" s="57"/>
      <c r="M115" s="57"/>
      <c r="N115" s="57"/>
      <c r="O115" s="57"/>
      <c r="P115" s="57"/>
      <c r="Q115" s="57"/>
      <c r="R115" s="57"/>
    </row>
    <row r="116" spans="1:18">
      <c r="A116" s="57"/>
      <c r="B116" s="57"/>
      <c r="C116" s="57"/>
      <c r="D116" s="57"/>
      <c r="E116" s="57"/>
      <c r="F116" s="57"/>
      <c r="G116" s="57"/>
      <c r="H116" s="57"/>
      <c r="I116" s="57"/>
      <c r="J116" s="57"/>
      <c r="K116" s="57"/>
      <c r="L116" s="57"/>
      <c r="M116" s="57"/>
      <c r="N116" s="57"/>
      <c r="O116" s="57"/>
      <c r="P116" s="57"/>
      <c r="Q116" s="57"/>
      <c r="R116" s="57"/>
    </row>
    <row r="117" spans="1:18">
      <c r="A117" s="57"/>
      <c r="B117" s="57"/>
      <c r="C117" s="57"/>
      <c r="D117" s="57"/>
      <c r="E117" s="57"/>
      <c r="F117" s="57"/>
      <c r="G117" s="57"/>
      <c r="H117" s="57"/>
      <c r="I117" s="57"/>
      <c r="J117" s="57"/>
      <c r="K117" s="57"/>
      <c r="L117" s="57"/>
      <c r="M117" s="57"/>
      <c r="N117" s="57"/>
      <c r="O117" s="57"/>
      <c r="P117" s="57"/>
      <c r="Q117" s="57"/>
      <c r="R117" s="57"/>
    </row>
    <row r="118" spans="1:18">
      <c r="A118" s="57"/>
      <c r="B118" s="57"/>
      <c r="C118" s="57"/>
      <c r="D118" s="57"/>
      <c r="E118" s="57"/>
      <c r="F118" s="57"/>
      <c r="G118" s="57"/>
      <c r="H118" s="57"/>
      <c r="I118" s="57"/>
      <c r="J118" s="57"/>
      <c r="K118" s="57"/>
      <c r="L118" s="57"/>
      <c r="M118" s="57"/>
      <c r="N118" s="57"/>
      <c r="O118" s="57"/>
      <c r="P118" s="57"/>
      <c r="Q118" s="57"/>
      <c r="R118" s="57"/>
    </row>
    <row r="119" spans="1:18">
      <c r="A119" s="57"/>
      <c r="B119" s="57"/>
      <c r="C119" s="57"/>
      <c r="D119" s="57"/>
      <c r="E119" s="57"/>
      <c r="F119" s="57"/>
      <c r="G119" s="57"/>
      <c r="H119" s="57"/>
      <c r="I119" s="57"/>
      <c r="J119" s="57"/>
      <c r="K119" s="57"/>
      <c r="L119" s="57"/>
      <c r="M119" s="57"/>
      <c r="N119" s="57"/>
      <c r="O119" s="57"/>
      <c r="P119" s="57"/>
      <c r="Q119" s="57"/>
      <c r="R119" s="57"/>
    </row>
    <row r="120" spans="1:18">
      <c r="A120" s="57"/>
      <c r="B120" s="57"/>
      <c r="C120" s="57"/>
      <c r="D120" s="57"/>
      <c r="E120" s="57"/>
      <c r="F120" s="57"/>
      <c r="G120" s="57"/>
      <c r="H120" s="57"/>
      <c r="I120" s="57"/>
      <c r="J120" s="57"/>
      <c r="K120" s="57"/>
      <c r="L120" s="57"/>
      <c r="M120" s="57"/>
      <c r="N120" s="57"/>
      <c r="O120" s="57"/>
      <c r="P120" s="57"/>
      <c r="Q120" s="57"/>
      <c r="R120" s="57"/>
    </row>
    <row r="121" spans="1:18">
      <c r="A121" s="57"/>
      <c r="B121" s="57"/>
      <c r="C121" s="57"/>
      <c r="D121" s="57"/>
      <c r="E121" s="57"/>
      <c r="F121" s="57"/>
      <c r="G121" s="57"/>
      <c r="H121" s="57"/>
      <c r="I121" s="57"/>
      <c r="J121" s="57"/>
      <c r="K121" s="57"/>
      <c r="L121" s="57"/>
      <c r="M121" s="57"/>
      <c r="N121" s="57"/>
      <c r="O121" s="57"/>
      <c r="P121" s="57"/>
      <c r="Q121" s="57"/>
      <c r="R121" s="57"/>
    </row>
    <row r="122" spans="1:18">
      <c r="A122" s="57"/>
      <c r="B122" s="57"/>
      <c r="C122" s="57"/>
      <c r="D122" s="57"/>
      <c r="E122" s="57"/>
      <c r="F122" s="57"/>
      <c r="G122" s="57"/>
      <c r="H122" s="57"/>
      <c r="I122" s="57"/>
      <c r="J122" s="57"/>
      <c r="K122" s="57"/>
      <c r="L122" s="57"/>
      <c r="M122" s="57"/>
      <c r="N122" s="57"/>
      <c r="O122" s="57"/>
      <c r="P122" s="57"/>
      <c r="Q122" s="57"/>
      <c r="R122" s="57"/>
    </row>
    <row r="123" spans="1:18">
      <c r="A123" s="57"/>
      <c r="B123" s="57"/>
      <c r="C123" s="57"/>
      <c r="D123" s="57"/>
      <c r="E123" s="57"/>
      <c r="F123" s="57"/>
      <c r="G123" s="57"/>
      <c r="H123" s="57"/>
      <c r="I123" s="57"/>
      <c r="J123" s="57"/>
      <c r="K123" s="57"/>
      <c r="L123" s="57"/>
      <c r="M123" s="57"/>
      <c r="N123" s="57"/>
      <c r="O123" s="57"/>
      <c r="P123" s="57"/>
      <c r="Q123" s="57"/>
      <c r="R123" s="57"/>
    </row>
    <row r="124" spans="1:18">
      <c r="A124" s="57"/>
      <c r="B124" s="57"/>
      <c r="C124" s="57"/>
      <c r="D124" s="57"/>
      <c r="E124" s="57"/>
      <c r="F124" s="57"/>
      <c r="G124" s="57"/>
      <c r="H124" s="57"/>
      <c r="I124" s="57"/>
      <c r="J124" s="57"/>
      <c r="K124" s="57"/>
      <c r="L124" s="57"/>
      <c r="M124" s="57"/>
      <c r="N124" s="57"/>
      <c r="O124" s="57"/>
      <c r="P124" s="57"/>
      <c r="Q124" s="57"/>
      <c r="R124" s="57"/>
    </row>
    <row r="125" spans="1:18">
      <c r="A125" s="57"/>
      <c r="B125" s="57"/>
      <c r="C125" s="57"/>
      <c r="D125" s="57"/>
      <c r="E125" s="57"/>
      <c r="F125" s="57"/>
      <c r="G125" s="57"/>
      <c r="H125" s="57"/>
      <c r="I125" s="57"/>
      <c r="J125" s="57"/>
      <c r="K125" s="57"/>
      <c r="L125" s="57"/>
      <c r="M125" s="57"/>
      <c r="N125" s="57"/>
      <c r="O125" s="57"/>
      <c r="P125" s="57"/>
      <c r="Q125" s="57"/>
      <c r="R125" s="57"/>
    </row>
    <row r="126" spans="1:18">
      <c r="A126" s="57"/>
      <c r="B126" s="57"/>
      <c r="C126" s="57"/>
      <c r="D126" s="57"/>
      <c r="E126" s="57"/>
      <c r="F126" s="57"/>
      <c r="G126" s="57"/>
      <c r="H126" s="57"/>
      <c r="I126" s="57"/>
      <c r="J126" s="57"/>
      <c r="K126" s="57"/>
      <c r="L126" s="57"/>
      <c r="M126" s="57"/>
      <c r="N126" s="57"/>
      <c r="O126" s="57"/>
      <c r="P126" s="57"/>
      <c r="Q126" s="57"/>
      <c r="R126" s="57"/>
    </row>
    <row r="127" spans="1:18">
      <c r="A127" s="57"/>
      <c r="B127" s="57"/>
      <c r="C127" s="57"/>
      <c r="D127" s="57"/>
      <c r="E127" s="57"/>
      <c r="F127" s="57"/>
      <c r="G127" s="57"/>
      <c r="H127" s="57"/>
      <c r="I127" s="57"/>
      <c r="J127" s="57"/>
      <c r="K127" s="57"/>
      <c r="L127" s="57"/>
      <c r="M127" s="57"/>
      <c r="N127" s="57"/>
      <c r="O127" s="57"/>
      <c r="P127" s="57"/>
      <c r="Q127" s="57"/>
      <c r="R127" s="57"/>
    </row>
    <row r="128" spans="1:18">
      <c r="A128" s="57"/>
      <c r="B128" s="57"/>
      <c r="C128" s="57"/>
      <c r="D128" s="57"/>
      <c r="E128" s="57"/>
      <c r="F128" s="57"/>
      <c r="G128" s="57"/>
      <c r="H128" s="57"/>
      <c r="I128" s="57"/>
      <c r="J128" s="57"/>
      <c r="K128" s="57"/>
      <c r="L128" s="57"/>
      <c r="M128" s="57"/>
      <c r="N128" s="57"/>
      <c r="O128" s="57"/>
      <c r="P128" s="57"/>
      <c r="Q128" s="57"/>
      <c r="R128" s="57"/>
    </row>
    <row r="129" spans="1:18">
      <c r="A129" s="57"/>
      <c r="B129" s="57"/>
      <c r="C129" s="57"/>
      <c r="D129" s="57"/>
      <c r="E129" s="57"/>
      <c r="F129" s="57"/>
      <c r="G129" s="57"/>
      <c r="H129" s="57"/>
      <c r="I129" s="57"/>
      <c r="J129" s="57"/>
      <c r="K129" s="57"/>
      <c r="L129" s="57"/>
      <c r="M129" s="57"/>
      <c r="N129" s="57"/>
      <c r="O129" s="57"/>
      <c r="P129" s="57"/>
      <c r="Q129" s="57"/>
      <c r="R129" s="57"/>
    </row>
    <row r="130" spans="1:18">
      <c r="A130" s="57"/>
      <c r="B130" s="57"/>
      <c r="C130" s="57"/>
      <c r="D130" s="57"/>
      <c r="E130" s="57"/>
      <c r="F130" s="57"/>
      <c r="G130" s="57"/>
      <c r="H130" s="57"/>
      <c r="I130" s="57"/>
      <c r="J130" s="57"/>
      <c r="K130" s="57"/>
      <c r="L130" s="57"/>
      <c r="M130" s="57"/>
      <c r="N130" s="57"/>
      <c r="O130" s="57"/>
      <c r="P130" s="57"/>
      <c r="Q130" s="57"/>
      <c r="R130" s="57"/>
    </row>
    <row r="131" spans="1:18">
      <c r="A131" s="57"/>
      <c r="B131" s="57"/>
      <c r="C131" s="57"/>
      <c r="D131" s="57"/>
      <c r="E131" s="57"/>
      <c r="F131" s="57"/>
      <c r="G131" s="57"/>
      <c r="H131" s="57"/>
      <c r="I131" s="57"/>
      <c r="J131" s="57"/>
      <c r="K131" s="57"/>
      <c r="L131" s="57"/>
      <c r="M131" s="57"/>
      <c r="N131" s="57"/>
      <c r="O131" s="57"/>
      <c r="P131" s="57"/>
      <c r="Q131" s="57"/>
      <c r="R131" s="57"/>
    </row>
    <row r="132" spans="1:18">
      <c r="A132" s="57"/>
      <c r="B132" s="57"/>
      <c r="C132" s="57"/>
      <c r="D132" s="57"/>
      <c r="E132" s="57"/>
      <c r="F132" s="57"/>
      <c r="G132" s="57"/>
      <c r="H132" s="57"/>
      <c r="I132" s="57"/>
      <c r="J132" s="57"/>
      <c r="K132" s="57"/>
      <c r="L132" s="57"/>
      <c r="M132" s="57"/>
      <c r="N132" s="57"/>
      <c r="O132" s="57"/>
      <c r="P132" s="57"/>
      <c r="Q132" s="57"/>
      <c r="R132" s="57"/>
    </row>
    <row r="133" spans="1:18">
      <c r="A133" s="57"/>
      <c r="B133" s="57"/>
      <c r="C133" s="57"/>
      <c r="D133" s="57"/>
      <c r="E133" s="57"/>
      <c r="F133" s="57"/>
      <c r="G133" s="57"/>
      <c r="H133" s="57"/>
      <c r="I133" s="57"/>
      <c r="J133" s="57"/>
      <c r="K133" s="57"/>
      <c r="L133" s="57"/>
      <c r="M133" s="57"/>
      <c r="N133" s="57"/>
      <c r="O133" s="57"/>
      <c r="P133" s="57"/>
      <c r="Q133" s="57"/>
      <c r="R133" s="57"/>
    </row>
    <row r="134" spans="1:18">
      <c r="A134" s="57"/>
      <c r="B134" s="57"/>
      <c r="C134" s="57"/>
      <c r="D134" s="57"/>
      <c r="E134" s="57"/>
      <c r="F134" s="57"/>
      <c r="G134" s="57"/>
      <c r="H134" s="57"/>
      <c r="I134" s="57"/>
      <c r="J134" s="57"/>
      <c r="K134" s="57"/>
      <c r="L134" s="57"/>
      <c r="M134" s="57"/>
      <c r="N134" s="57"/>
      <c r="O134" s="57"/>
      <c r="P134" s="57"/>
      <c r="Q134" s="57"/>
      <c r="R134" s="57"/>
    </row>
    <row r="135" spans="1:18">
      <c r="A135" s="57"/>
      <c r="B135" s="57"/>
      <c r="C135" s="57"/>
      <c r="D135" s="57"/>
      <c r="E135" s="57"/>
      <c r="F135" s="57"/>
      <c r="G135" s="57"/>
      <c r="H135" s="57"/>
      <c r="I135" s="57"/>
      <c r="J135" s="57"/>
      <c r="K135" s="57"/>
      <c r="L135" s="57"/>
      <c r="M135" s="57"/>
      <c r="N135" s="57"/>
      <c r="O135" s="57"/>
      <c r="P135" s="57"/>
      <c r="Q135" s="57"/>
      <c r="R135" s="57"/>
    </row>
    <row r="136" spans="1:18">
      <c r="A136" s="57"/>
      <c r="B136" s="57"/>
      <c r="C136" s="57"/>
      <c r="D136" s="57"/>
      <c r="E136" s="57"/>
      <c r="F136" s="57"/>
      <c r="G136" s="57"/>
      <c r="H136" s="57"/>
      <c r="I136" s="57"/>
      <c r="J136" s="57"/>
      <c r="K136" s="57"/>
      <c r="L136" s="57"/>
      <c r="M136" s="57"/>
      <c r="N136" s="57"/>
      <c r="O136" s="57"/>
      <c r="P136" s="57"/>
      <c r="Q136" s="57"/>
      <c r="R136" s="57"/>
    </row>
    <row r="137" spans="1:18">
      <c r="A137" s="57"/>
      <c r="B137" s="57"/>
      <c r="C137" s="57"/>
      <c r="D137" s="57"/>
      <c r="E137" s="57"/>
      <c r="F137" s="57"/>
      <c r="G137" s="57"/>
      <c r="H137" s="57"/>
      <c r="I137" s="57"/>
      <c r="J137" s="57"/>
      <c r="K137" s="57"/>
      <c r="L137" s="57"/>
      <c r="M137" s="57"/>
      <c r="N137" s="57"/>
      <c r="O137" s="57"/>
      <c r="P137" s="57"/>
      <c r="Q137" s="57"/>
      <c r="R137" s="57"/>
    </row>
    <row r="138" spans="1:18">
      <c r="A138" s="57"/>
      <c r="B138" s="57"/>
      <c r="C138" s="57"/>
      <c r="D138" s="57"/>
      <c r="E138" s="57"/>
      <c r="F138" s="57"/>
      <c r="G138" s="57"/>
      <c r="H138" s="57"/>
      <c r="I138" s="57"/>
      <c r="J138" s="57"/>
      <c r="K138" s="57"/>
      <c r="L138" s="57"/>
      <c r="M138" s="57"/>
      <c r="N138" s="57"/>
      <c r="O138" s="57"/>
      <c r="P138" s="57"/>
      <c r="Q138" s="57"/>
      <c r="R138" s="57"/>
    </row>
    <row r="139" spans="1:18">
      <c r="A139" s="57"/>
      <c r="B139" s="57"/>
      <c r="C139" s="57"/>
      <c r="D139" s="57"/>
      <c r="E139" s="57"/>
      <c r="F139" s="57"/>
      <c r="G139" s="57"/>
      <c r="H139" s="57"/>
      <c r="I139" s="57"/>
      <c r="J139" s="57"/>
      <c r="K139" s="57"/>
      <c r="L139" s="57"/>
      <c r="M139" s="57"/>
      <c r="N139" s="57"/>
      <c r="O139" s="57"/>
      <c r="P139" s="57"/>
      <c r="Q139" s="57"/>
      <c r="R139" s="57"/>
    </row>
    <row r="140" spans="1:18">
      <c r="A140" s="57"/>
      <c r="B140" s="57"/>
      <c r="C140" s="57"/>
      <c r="D140" s="57"/>
      <c r="E140" s="57"/>
      <c r="F140" s="57"/>
      <c r="G140" s="57"/>
      <c r="H140" s="57"/>
      <c r="I140" s="57"/>
      <c r="J140" s="57"/>
      <c r="K140" s="57"/>
      <c r="L140" s="57"/>
      <c r="M140" s="57"/>
      <c r="N140" s="57"/>
      <c r="O140" s="57"/>
      <c r="P140" s="57"/>
      <c r="Q140" s="57"/>
      <c r="R140" s="57"/>
    </row>
    <row r="141" spans="1:18">
      <c r="A141" s="57"/>
      <c r="B141" s="57"/>
      <c r="C141" s="57"/>
      <c r="D141" s="57"/>
      <c r="E141" s="57"/>
      <c r="F141" s="57"/>
      <c r="G141" s="57"/>
      <c r="H141" s="57"/>
      <c r="I141" s="57"/>
      <c r="J141" s="57"/>
      <c r="K141" s="57"/>
      <c r="L141" s="57"/>
      <c r="M141" s="57"/>
      <c r="N141" s="57"/>
      <c r="O141" s="57"/>
      <c r="P141" s="57"/>
      <c r="Q141" s="57"/>
      <c r="R141" s="57"/>
    </row>
    <row r="142" spans="1:18">
      <c r="A142" s="57"/>
      <c r="B142" s="57"/>
      <c r="C142" s="57"/>
      <c r="D142" s="57"/>
      <c r="E142" s="57"/>
      <c r="F142" s="57"/>
      <c r="G142" s="57"/>
      <c r="H142" s="57"/>
      <c r="I142" s="57"/>
      <c r="J142" s="57"/>
      <c r="K142" s="57"/>
      <c r="L142" s="57"/>
      <c r="M142" s="57"/>
      <c r="N142" s="57"/>
      <c r="O142" s="57"/>
      <c r="P142" s="57"/>
      <c r="Q142" s="57"/>
      <c r="R142" s="57"/>
    </row>
    <row r="143" spans="1:18">
      <c r="A143" s="57"/>
      <c r="B143" s="57"/>
      <c r="C143" s="57"/>
      <c r="D143" s="57"/>
      <c r="E143" s="57"/>
      <c r="F143" s="57"/>
      <c r="G143" s="57"/>
      <c r="H143" s="57"/>
      <c r="I143" s="57"/>
      <c r="J143" s="57"/>
      <c r="K143" s="57"/>
      <c r="L143" s="57"/>
      <c r="M143" s="57"/>
      <c r="N143" s="57"/>
      <c r="O143" s="57"/>
      <c r="P143" s="57"/>
      <c r="Q143" s="57"/>
      <c r="R143" s="57"/>
    </row>
    <row r="144" spans="1:18">
      <c r="A144" s="57"/>
      <c r="B144" s="57"/>
      <c r="C144" s="57"/>
      <c r="D144" s="57"/>
      <c r="E144" s="57"/>
      <c r="F144" s="57"/>
      <c r="G144" s="57"/>
      <c r="H144" s="57"/>
      <c r="I144" s="57"/>
      <c r="J144" s="57"/>
      <c r="K144" s="57"/>
      <c r="L144" s="57"/>
      <c r="M144" s="57"/>
      <c r="N144" s="57"/>
      <c r="O144" s="57"/>
      <c r="P144" s="57"/>
      <c r="Q144" s="57"/>
      <c r="R144" s="57"/>
    </row>
    <row r="145" spans="1:18">
      <c r="A145" s="57"/>
      <c r="B145" s="57"/>
      <c r="C145" s="57"/>
      <c r="D145" s="57"/>
      <c r="E145" s="57"/>
      <c r="F145" s="57"/>
      <c r="G145" s="57"/>
      <c r="H145" s="57"/>
      <c r="I145" s="57"/>
      <c r="J145" s="57"/>
      <c r="K145" s="57"/>
      <c r="L145" s="57"/>
      <c r="M145" s="57"/>
      <c r="N145" s="57"/>
      <c r="O145" s="57"/>
      <c r="P145" s="57"/>
      <c r="Q145" s="57"/>
      <c r="R145" s="57"/>
    </row>
    <row r="146" spans="1:18">
      <c r="A146" s="57"/>
      <c r="B146" s="57"/>
      <c r="C146" s="57"/>
      <c r="D146" s="57"/>
      <c r="E146" s="57"/>
      <c r="F146" s="57"/>
      <c r="G146" s="57"/>
      <c r="H146" s="57"/>
      <c r="I146" s="57"/>
      <c r="J146" s="57"/>
      <c r="K146" s="57"/>
      <c r="L146" s="57"/>
      <c r="M146" s="57"/>
      <c r="N146" s="57"/>
      <c r="O146" s="57"/>
      <c r="P146" s="57"/>
      <c r="Q146" s="57"/>
      <c r="R146" s="57"/>
    </row>
    <row r="147" spans="1:18">
      <c r="A147" s="57"/>
      <c r="B147" s="57"/>
      <c r="C147" s="57"/>
      <c r="D147" s="57"/>
      <c r="E147" s="57"/>
      <c r="F147" s="57"/>
      <c r="G147" s="57"/>
      <c r="H147" s="57"/>
      <c r="I147" s="57"/>
      <c r="J147" s="57"/>
      <c r="K147" s="57"/>
      <c r="L147" s="57"/>
      <c r="M147" s="57"/>
      <c r="N147" s="57"/>
      <c r="O147" s="57"/>
      <c r="P147" s="57"/>
      <c r="Q147" s="57"/>
      <c r="R147" s="57"/>
    </row>
    <row r="148" spans="1:18">
      <c r="A148" s="57"/>
      <c r="B148" s="57"/>
      <c r="C148" s="57"/>
      <c r="D148" s="57"/>
      <c r="E148" s="57"/>
      <c r="F148" s="57"/>
      <c r="G148" s="57"/>
      <c r="H148" s="57"/>
      <c r="I148" s="57"/>
      <c r="J148" s="57"/>
      <c r="K148" s="57"/>
      <c r="L148" s="57"/>
      <c r="M148" s="57"/>
      <c r="N148" s="57"/>
      <c r="O148" s="57"/>
      <c r="P148" s="57"/>
      <c r="Q148" s="57"/>
      <c r="R148" s="57"/>
    </row>
    <row r="149" spans="1:18">
      <c r="A149" s="57"/>
      <c r="B149" s="57"/>
      <c r="C149" s="57"/>
      <c r="D149" s="57"/>
      <c r="E149" s="57"/>
      <c r="F149" s="57"/>
      <c r="G149" s="57"/>
      <c r="H149" s="57"/>
      <c r="I149" s="57"/>
      <c r="J149" s="57"/>
      <c r="K149" s="57"/>
      <c r="L149" s="57"/>
      <c r="M149" s="57"/>
      <c r="N149" s="57"/>
      <c r="O149" s="57"/>
      <c r="P149" s="57"/>
      <c r="Q149" s="57"/>
      <c r="R149" s="57"/>
    </row>
    <row r="150" spans="1:18">
      <c r="A150" s="57"/>
      <c r="B150" s="57"/>
      <c r="C150" s="57"/>
      <c r="D150" s="57"/>
      <c r="E150" s="57"/>
      <c r="F150" s="57"/>
      <c r="G150" s="57"/>
      <c r="H150" s="57"/>
      <c r="I150" s="57"/>
      <c r="J150" s="57"/>
      <c r="K150" s="57"/>
      <c r="L150" s="57"/>
      <c r="M150" s="57"/>
      <c r="N150" s="57"/>
      <c r="O150" s="57"/>
      <c r="P150" s="57"/>
      <c r="Q150" s="57"/>
      <c r="R150" s="57"/>
    </row>
    <row r="151" spans="1:18">
      <c r="A151" s="57"/>
      <c r="B151" s="57"/>
      <c r="C151" s="57"/>
      <c r="D151" s="57"/>
      <c r="E151" s="57"/>
      <c r="F151" s="57"/>
      <c r="G151" s="57"/>
      <c r="H151" s="57"/>
      <c r="I151" s="57"/>
      <c r="J151" s="57"/>
      <c r="K151" s="57"/>
      <c r="L151" s="57"/>
      <c r="M151" s="57"/>
      <c r="N151" s="57"/>
      <c r="O151" s="57"/>
      <c r="P151" s="57"/>
      <c r="Q151" s="57"/>
      <c r="R151" s="57"/>
    </row>
    <row r="152" spans="1:18">
      <c r="A152" s="57"/>
      <c r="B152" s="57"/>
      <c r="C152" s="57"/>
      <c r="D152" s="57"/>
      <c r="E152" s="57"/>
      <c r="F152" s="57"/>
      <c r="G152" s="57"/>
      <c r="H152" s="57"/>
      <c r="I152" s="57"/>
      <c r="J152" s="57"/>
      <c r="K152" s="57"/>
      <c r="L152" s="57"/>
      <c r="M152" s="57"/>
      <c r="N152" s="57"/>
      <c r="O152" s="57"/>
      <c r="P152" s="57"/>
      <c r="Q152" s="57"/>
      <c r="R152" s="57"/>
    </row>
    <row r="153" spans="1:18">
      <c r="A153" s="57"/>
      <c r="B153" s="57"/>
      <c r="C153" s="57"/>
      <c r="D153" s="57"/>
      <c r="E153" s="57"/>
      <c r="F153" s="57"/>
      <c r="G153" s="57"/>
      <c r="H153" s="57"/>
      <c r="I153" s="57"/>
      <c r="J153" s="57"/>
      <c r="K153" s="57"/>
      <c r="L153" s="57"/>
      <c r="M153" s="57"/>
      <c r="N153" s="57"/>
      <c r="O153" s="57"/>
      <c r="P153" s="57"/>
      <c r="Q153" s="57"/>
      <c r="R153" s="57"/>
    </row>
    <row r="154" spans="1:18">
      <c r="A154" s="57"/>
      <c r="B154" s="57"/>
      <c r="C154" s="57"/>
      <c r="D154" s="57"/>
      <c r="E154" s="57"/>
      <c r="F154" s="57"/>
      <c r="G154" s="57"/>
      <c r="H154" s="57"/>
      <c r="I154" s="57"/>
      <c r="J154" s="57"/>
      <c r="K154" s="57"/>
      <c r="L154" s="57"/>
      <c r="M154" s="57"/>
      <c r="N154" s="57"/>
      <c r="O154" s="57"/>
      <c r="P154" s="57"/>
      <c r="Q154" s="57"/>
      <c r="R154" s="57"/>
    </row>
    <row r="155" spans="1:18">
      <c r="A155" s="57"/>
      <c r="B155" s="57"/>
      <c r="C155" s="57"/>
      <c r="D155" s="57"/>
      <c r="E155" s="57"/>
      <c r="F155" s="57"/>
      <c r="G155" s="57"/>
      <c r="H155" s="57"/>
      <c r="I155" s="57"/>
      <c r="J155" s="57"/>
      <c r="K155" s="57"/>
      <c r="L155" s="57"/>
      <c r="M155" s="57"/>
      <c r="N155" s="57"/>
      <c r="O155" s="57"/>
      <c r="P155" s="57"/>
      <c r="Q155" s="57"/>
      <c r="R155" s="57"/>
    </row>
    <row r="156" spans="1:18">
      <c r="A156" s="57"/>
      <c r="B156" s="57"/>
      <c r="C156" s="57"/>
      <c r="D156" s="57"/>
      <c r="E156" s="57"/>
      <c r="F156" s="57"/>
      <c r="G156" s="57"/>
      <c r="H156" s="57"/>
      <c r="I156" s="57"/>
      <c r="J156" s="57"/>
      <c r="K156" s="57"/>
      <c r="L156" s="57"/>
      <c r="M156" s="57"/>
      <c r="N156" s="57"/>
      <c r="O156" s="57"/>
      <c r="P156" s="57"/>
      <c r="Q156" s="57"/>
      <c r="R156" s="57"/>
    </row>
    <row r="157" spans="1:18">
      <c r="A157" s="57"/>
      <c r="B157" s="57"/>
      <c r="C157" s="57"/>
      <c r="D157" s="57"/>
      <c r="E157" s="57"/>
      <c r="F157" s="57"/>
      <c r="G157" s="57"/>
      <c r="H157" s="57"/>
      <c r="I157" s="57"/>
      <c r="J157" s="57"/>
      <c r="K157" s="57"/>
      <c r="L157" s="57"/>
      <c r="M157" s="57"/>
      <c r="N157" s="57"/>
      <c r="O157" s="57"/>
      <c r="P157" s="57"/>
      <c r="Q157" s="57"/>
      <c r="R157" s="57"/>
    </row>
    <row r="158" spans="1:18">
      <c r="A158" s="57"/>
      <c r="B158" s="57"/>
      <c r="C158" s="57"/>
      <c r="D158" s="57"/>
      <c r="E158" s="57"/>
      <c r="F158" s="57"/>
      <c r="G158" s="57"/>
      <c r="H158" s="57"/>
      <c r="I158" s="57"/>
      <c r="J158" s="57"/>
      <c r="K158" s="57"/>
      <c r="L158" s="57"/>
      <c r="M158" s="57"/>
      <c r="N158" s="57"/>
      <c r="O158" s="57"/>
      <c r="P158" s="57"/>
      <c r="Q158" s="57"/>
      <c r="R158" s="57"/>
    </row>
    <row r="159" spans="1:18">
      <c r="A159" s="57"/>
      <c r="B159" s="57"/>
      <c r="C159" s="57"/>
      <c r="D159" s="57"/>
      <c r="E159" s="57"/>
      <c r="F159" s="57"/>
      <c r="G159" s="57"/>
      <c r="H159" s="57"/>
      <c r="I159" s="57"/>
      <c r="J159" s="57"/>
      <c r="K159" s="57"/>
      <c r="L159" s="57"/>
      <c r="M159" s="57"/>
      <c r="N159" s="57"/>
      <c r="O159" s="57"/>
      <c r="P159" s="57"/>
      <c r="Q159" s="57"/>
      <c r="R159" s="57"/>
    </row>
    <row r="160" spans="1:18">
      <c r="A160" s="57"/>
      <c r="B160" s="57"/>
      <c r="C160" s="57"/>
      <c r="D160" s="57"/>
      <c r="E160" s="57"/>
      <c r="F160" s="57"/>
      <c r="G160" s="57"/>
      <c r="H160" s="57"/>
      <c r="I160" s="57"/>
      <c r="J160" s="57"/>
      <c r="K160" s="57"/>
      <c r="L160" s="57"/>
      <c r="M160" s="57"/>
      <c r="N160" s="57"/>
      <c r="O160" s="57"/>
      <c r="P160" s="57"/>
      <c r="Q160" s="57"/>
      <c r="R160" s="57"/>
    </row>
    <row r="161" spans="1:18">
      <c r="A161" s="57"/>
      <c r="B161" s="57"/>
      <c r="C161" s="57"/>
      <c r="D161" s="57"/>
      <c r="E161" s="57"/>
      <c r="F161" s="57"/>
      <c r="G161" s="57"/>
      <c r="H161" s="57"/>
      <c r="I161" s="57"/>
      <c r="J161" s="57"/>
      <c r="K161" s="57"/>
      <c r="L161" s="57"/>
      <c r="M161" s="57"/>
      <c r="N161" s="57"/>
      <c r="O161" s="57"/>
      <c r="P161" s="57"/>
      <c r="Q161" s="57"/>
      <c r="R161" s="57"/>
    </row>
    <row r="162" spans="1:18">
      <c r="A162" s="57"/>
      <c r="B162" s="57"/>
      <c r="C162" s="57"/>
      <c r="D162" s="57"/>
      <c r="E162" s="57"/>
      <c r="F162" s="57"/>
      <c r="G162" s="57"/>
      <c r="H162" s="57"/>
      <c r="I162" s="57"/>
      <c r="J162" s="57"/>
      <c r="K162" s="57"/>
      <c r="L162" s="57"/>
      <c r="M162" s="57"/>
      <c r="N162" s="57"/>
      <c r="O162" s="57"/>
      <c r="P162" s="57"/>
      <c r="Q162" s="57"/>
      <c r="R162" s="57"/>
    </row>
  </sheetData>
  <sheetProtection selectLockedCells="1"/>
  <mergeCells count="88">
    <mergeCell ref="A76:I76"/>
    <mergeCell ref="F42:M42"/>
    <mergeCell ref="A41:B41"/>
    <mergeCell ref="A35:B35"/>
    <mergeCell ref="F44:I44"/>
    <mergeCell ref="A42:B42"/>
    <mergeCell ref="A43:B43"/>
    <mergeCell ref="A44:B44"/>
    <mergeCell ref="C44:E44"/>
    <mergeCell ref="A47:I47"/>
    <mergeCell ref="C43:E43"/>
    <mergeCell ref="A21:B21"/>
    <mergeCell ref="A15:E15"/>
    <mergeCell ref="C17:E17"/>
    <mergeCell ref="O65:R65"/>
    <mergeCell ref="O66:R66"/>
    <mergeCell ref="C22:E22"/>
    <mergeCell ref="F22:I22"/>
    <mergeCell ref="A25:B25"/>
    <mergeCell ref="C25:E25"/>
    <mergeCell ref="A26:B26"/>
    <mergeCell ref="C35:E35"/>
    <mergeCell ref="F35:J35"/>
    <mergeCell ref="F36:J36"/>
    <mergeCell ref="F37:J37"/>
    <mergeCell ref="C42:E42"/>
    <mergeCell ref="F41:M41"/>
    <mergeCell ref="O68:R68"/>
    <mergeCell ref="O50:R50"/>
    <mergeCell ref="O51:R51"/>
    <mergeCell ref="O56:R56"/>
    <mergeCell ref="O57:R57"/>
    <mergeCell ref="O64:R64"/>
    <mergeCell ref="O67:R67"/>
    <mergeCell ref="O60:R60"/>
    <mergeCell ref="O61:R61"/>
    <mergeCell ref="O62:R62"/>
    <mergeCell ref="O63:R63"/>
    <mergeCell ref="O59:R59"/>
    <mergeCell ref="O58:R58"/>
    <mergeCell ref="A8:K8"/>
    <mergeCell ref="A11:A12"/>
    <mergeCell ref="A18:B18"/>
    <mergeCell ref="C18:E18"/>
    <mergeCell ref="B12:E12"/>
    <mergeCell ref="C11:E11"/>
    <mergeCell ref="A16:B16"/>
    <mergeCell ref="C16:E16"/>
    <mergeCell ref="A17:B17"/>
    <mergeCell ref="A1:M1"/>
    <mergeCell ref="A2:M2"/>
    <mergeCell ref="A4:M4"/>
    <mergeCell ref="A5:M5"/>
    <mergeCell ref="A6:M6"/>
    <mergeCell ref="A3:M3"/>
    <mergeCell ref="A38:B38"/>
    <mergeCell ref="C38:E38"/>
    <mergeCell ref="A32:B32"/>
    <mergeCell ref="C32:E32"/>
    <mergeCell ref="A36:B36"/>
    <mergeCell ref="C36:E36"/>
    <mergeCell ref="A37:B37"/>
    <mergeCell ref="A33:B33"/>
    <mergeCell ref="C33:E33"/>
    <mergeCell ref="C34:E34"/>
    <mergeCell ref="C24:E24"/>
    <mergeCell ref="C37:E37"/>
    <mergeCell ref="A34:B34"/>
    <mergeCell ref="C23:E23"/>
    <mergeCell ref="A22:B22"/>
    <mergeCell ref="C26:E26"/>
    <mergeCell ref="A31:E31"/>
    <mergeCell ref="F70:K70"/>
    <mergeCell ref="F71:K71"/>
    <mergeCell ref="F72:K72"/>
    <mergeCell ref="A19:B19"/>
    <mergeCell ref="C19:E19"/>
    <mergeCell ref="C21:E21"/>
    <mergeCell ref="C41:E41"/>
    <mergeCell ref="F40:I40"/>
    <mergeCell ref="A39:B39"/>
    <mergeCell ref="C39:E39"/>
    <mergeCell ref="A40:B40"/>
    <mergeCell ref="C40:E40"/>
    <mergeCell ref="C20:E20"/>
    <mergeCell ref="A20:B20"/>
    <mergeCell ref="A23:B23"/>
    <mergeCell ref="A24:B24"/>
  </mergeCells>
  <phoneticPr fontId="12" type="noConversion"/>
  <conditionalFormatting sqref="C32:E43 C44">
    <cfRule type="containsText" dxfId="3" priority="4" operator="containsText" text="appliquable">
      <formula>NOT(ISERROR(SEARCH("appliquable",C32)))</formula>
    </cfRule>
  </conditionalFormatting>
  <conditionalFormatting sqref="C36:E43 C44 C45:E45">
    <cfRule type="containsText" dxfId="2" priority="5" operator="containsText" text="Chaleur/froid seul(e)">
      <formula>NOT(ISERROR(SEARCH("Chaleur/froid seul(e)",C36)))</formula>
    </cfRule>
  </conditionalFormatting>
  <dataValidations count="4">
    <dataValidation type="list" allowBlank="1" showInputMessage="1" showErrorMessage="1" sqref="B80:B87" xr:uid="{00000000-0002-0000-0000-000001000000}">
      <formula1>OFFSET(choix2,1,MATCH(A80,choix1,0)-1,COUNTA(OFFSET(choix2,,MATCH(A80,choix1,0)-1))-1)</formula1>
    </dataValidation>
    <dataValidation type="list" allowBlank="1" showInputMessage="1" showErrorMessage="1" sqref="C44:E44" xr:uid="{41786148-D6D7-4201-9193-8ECBE037F3B9}">
      <formula1>"valeurs par défaut exclusivement, au moins une valeur réelle"</formula1>
    </dataValidation>
    <dataValidation type="list" allowBlank="1" showInputMessage="1" showErrorMessage="1" sqref="F50:F68 F79:F87" xr:uid="{814A536D-983A-4B06-8188-C5B5134A8966}">
      <formula1>"Oui, Non"</formula1>
    </dataValidation>
    <dataValidation type="list" allowBlank="1" showInputMessage="1" showErrorMessage="1" sqref="C25:E25" xr:uid="{9B5F2380-BC6E-453F-B2BD-A2C788533761}">
      <formula1>"épandage en forêt, épandage agricole, co-compostage, aucune, autres : préciser"</formula1>
    </dataValidation>
  </dataValidations>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7">
        <x14:dataValidation type="list" allowBlank="1" showInputMessage="1" showErrorMessage="1" xr:uid="{39ECDCC3-8A73-4752-87BF-3368A85BE8CD}">
          <x14:formula1>
            <xm:f>'Données REDII'!$A$5:$A$6</xm:f>
          </x14:formula1>
          <xm:sqref>C34:E34</xm:sqref>
        </x14:dataValidation>
        <x14:dataValidation type="list" allowBlank="1" showInputMessage="1" showErrorMessage="1" xr:uid="{50C05D59-BCBE-4F5F-BCFD-0E735B827D07}">
          <x14:formula1>
            <xm:f>'Données REDII'!$A$14:$A$16</xm:f>
          </x14:formula1>
          <xm:sqref>C39:E39</xm:sqref>
        </x14:dataValidation>
        <x14:dataValidation type="list" allowBlank="1" showInputMessage="1" showErrorMessage="1" xr:uid="{40DB382B-77C7-4FFE-8E99-368DF977DF95}">
          <x14:formula1>
            <xm:f>'Données REDII'!$F$51:$F$53</xm:f>
          </x14:formula1>
          <xm:sqref>C32:E32</xm:sqref>
        </x14:dataValidation>
        <x14:dataValidation type="list" allowBlank="1" showInputMessage="1" showErrorMessage="1" xr:uid="{465BDC0A-45FF-45DE-B243-384905E4EABF}">
          <x14:formula1>
            <xm:f>'Données REDII'!$A$15:$A$16</xm:f>
          </x14:formula1>
          <xm:sqref>C33:E33</xm:sqref>
        </x14:dataValidation>
        <x14:dataValidation type="list" allowBlank="1" showInputMessage="1" showErrorMessage="1" xr:uid="{00000000-0002-0000-0000-000004000000}">
          <x14:formula1>
            <xm:f>'Taux certification régional'!$A$2:$A$15</xm:f>
          </x14:formula1>
          <xm:sqref>D50:D68 D79:D87 C17:E17</xm:sqref>
        </x14:dataValidation>
        <x14:dataValidation type="list" allowBlank="1" showInputMessage="1" showErrorMessage="1" xr:uid="{EE86C947-398B-4FAA-A33E-EEC4922C5A89}">
          <x14:formula1>
            <xm:f>'Nature combustibles'!$B$2:$B$17</xm:f>
          </x14:formula1>
          <xm:sqref>B79 B50:B68</xm:sqref>
        </x14:dataValidation>
        <x14:dataValidation type="list" allowBlank="1" showInputMessage="1" showErrorMessage="1" xr:uid="{0BCEAA5E-C700-445D-939D-9B4C51B95D51}">
          <x14:formula1>
            <xm:f>'Nature combustibles'!$A$2:$A$17</xm:f>
          </x14:formula1>
          <xm:sqref>A50:A68 A79:A87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CA456-3197-4CFD-949F-65B21F25854B}">
  <sheetPr>
    <tabColor theme="3" tint="-0.249977111117893"/>
  </sheetPr>
  <dimension ref="A1:U24"/>
  <sheetViews>
    <sheetView topLeftCell="E1" workbookViewId="0">
      <selection activeCell="K13" sqref="K13"/>
    </sheetView>
  </sheetViews>
  <sheetFormatPr baseColWidth="10" defaultRowHeight="14.5"/>
  <cols>
    <col min="1" max="1" width="15.26953125" customWidth="1"/>
    <col min="2" max="2" width="16.26953125" customWidth="1"/>
    <col min="3" max="3" width="14.26953125" customWidth="1"/>
    <col min="4" max="4" width="14.54296875" customWidth="1"/>
    <col min="5" max="5" width="17.54296875" customWidth="1"/>
    <col min="6" max="6" width="15.453125" customWidth="1"/>
    <col min="7" max="7" width="17.81640625" customWidth="1"/>
    <col min="8" max="8" width="17.1796875" customWidth="1"/>
    <col min="9" max="9" width="20.81640625" customWidth="1"/>
    <col min="10" max="10" width="14.7265625" customWidth="1"/>
    <col min="11" max="11" width="25.81640625" customWidth="1"/>
    <col min="18" max="18" width="32.1796875" customWidth="1"/>
  </cols>
  <sheetData>
    <row r="1" spans="1:21" ht="77.5" customHeight="1">
      <c r="A1" s="329" t="s">
        <v>354</v>
      </c>
      <c r="B1" s="330" t="s">
        <v>355</v>
      </c>
      <c r="C1" s="330" t="s">
        <v>356</v>
      </c>
      <c r="D1" s="330" t="s">
        <v>357</v>
      </c>
      <c r="E1" s="330" t="s">
        <v>358</v>
      </c>
      <c r="F1" s="330" t="s">
        <v>359</v>
      </c>
      <c r="G1" s="330" t="s">
        <v>360</v>
      </c>
      <c r="H1" s="330" t="s">
        <v>361</v>
      </c>
      <c r="I1" s="330" t="s">
        <v>362</v>
      </c>
      <c r="J1" s="330" t="s">
        <v>363</v>
      </c>
      <c r="K1" s="330" t="s">
        <v>364</v>
      </c>
      <c r="L1" s="331" t="s">
        <v>365</v>
      </c>
      <c r="M1" s="331" t="s">
        <v>366</v>
      </c>
      <c r="N1" s="330" t="s">
        <v>367</v>
      </c>
      <c r="O1" s="330" t="s">
        <v>368</v>
      </c>
      <c r="P1" s="332" t="s">
        <v>369</v>
      </c>
      <c r="Q1" s="331" t="s">
        <v>370</v>
      </c>
      <c r="R1" s="330" t="s">
        <v>371</v>
      </c>
      <c r="S1" s="333" t="s">
        <v>372</v>
      </c>
      <c r="T1" s="333" t="s">
        <v>373</v>
      </c>
      <c r="U1" s="333" t="s">
        <v>374</v>
      </c>
    </row>
    <row r="2" spans="1:21" s="347" customFormat="1">
      <c r="A2" s="345"/>
      <c r="B2" s="345"/>
      <c r="C2" s="345"/>
      <c r="D2" s="346" t="str">
        <f>IF('Plan d''appro'!C16="","",'Plan d''appro'!C16)</f>
        <v/>
      </c>
      <c r="E2" s="346" t="e">
        <f>IF('Plan d''appro'!#REF!="","",'Plan d''appro'!#REF!)</f>
        <v>#REF!</v>
      </c>
      <c r="F2" s="347" t="str">
        <f>IF('Plan d''appro'!C17="","",'Plan d''appro'!C17)</f>
        <v/>
      </c>
      <c r="G2" s="347" t="str">
        <f>IF('Plan d''appro'!C18="","",'Plan d''appro'!C18)</f>
        <v/>
      </c>
      <c r="H2" s="348">
        <f>'Plan d''appro'!B50</f>
        <v>0</v>
      </c>
      <c r="I2" s="347">
        <f>'Plan d''appro'!A50</f>
        <v>0</v>
      </c>
      <c r="J2" s="345"/>
      <c r="K2" s="347">
        <f>'Plan d''appro'!D50</f>
        <v>0</v>
      </c>
      <c r="L2" s="346">
        <f>'Plan d''appro'!E50</f>
        <v>0</v>
      </c>
      <c r="M2" s="346" t="str">
        <f>'Plan d''appro'!H50</f>
        <v/>
      </c>
      <c r="N2" s="346">
        <f>'Plan d''appro'!F50</f>
        <v>0</v>
      </c>
      <c r="O2" s="347" t="str">
        <f>IF(N2="Oui",L2,"")</f>
        <v/>
      </c>
      <c r="P2" s="349" t="str">
        <f>IF('Plan d''appro'!L50="","",'Plan d''appro'!L50)</f>
        <v/>
      </c>
      <c r="Q2" s="356" t="str">
        <f>IF('Plan d''appro'!M50="","",'Plan d''appro'!M50)</f>
        <v/>
      </c>
      <c r="S2" s="345"/>
      <c r="T2" s="12" t="str">
        <f>IF('Plan d''appro'!C19="","",'Plan d''appro'!C19)</f>
        <v/>
      </c>
      <c r="U2" s="12" t="str">
        <f>IF('Plan d''appro'!C20="","",'Plan d''appro'!C20)</f>
        <v/>
      </c>
    </row>
    <row r="3" spans="1:21">
      <c r="A3" s="344"/>
      <c r="B3" s="344"/>
      <c r="C3" s="344"/>
      <c r="D3" s="346" t="str">
        <f>D2</f>
        <v/>
      </c>
      <c r="E3" s="346" t="e">
        <f t="shared" ref="E3:G3" si="0">E2</f>
        <v>#REF!</v>
      </c>
      <c r="F3" s="346" t="str">
        <f t="shared" si="0"/>
        <v/>
      </c>
      <c r="G3" s="346" t="str">
        <f t="shared" si="0"/>
        <v/>
      </c>
      <c r="H3" s="348">
        <f>'Plan d''appro'!B51</f>
        <v>0</v>
      </c>
      <c r="I3" s="347">
        <f>'Plan d''appro'!A51</f>
        <v>0</v>
      </c>
      <c r="J3" s="344"/>
      <c r="K3" s="347">
        <f>'Plan d''appro'!D51</f>
        <v>0</v>
      </c>
      <c r="L3" s="347">
        <f>'Plan d''appro'!E51</f>
        <v>0</v>
      </c>
      <c r="M3" s="346" t="str">
        <f>'Plan d''appro'!H51</f>
        <v/>
      </c>
      <c r="N3" s="346">
        <f>'Plan d''appro'!F51</f>
        <v>0</v>
      </c>
      <c r="O3" s="347" t="str">
        <f t="shared" ref="O3:O20" si="1">IF(N3="Oui",L3,"")</f>
        <v/>
      </c>
      <c r="P3" s="349" t="str">
        <f>IF('Plan d''appro'!L51="","",'Plan d''appro'!L51)</f>
        <v/>
      </c>
      <c r="Q3" s="356" t="str">
        <f>IF('Plan d''appro'!M51="","",'Plan d''appro'!M51)</f>
        <v/>
      </c>
      <c r="S3" s="344"/>
      <c r="T3" s="10" t="str">
        <f>T2</f>
        <v/>
      </c>
      <c r="U3" s="10" t="str">
        <f>U2</f>
        <v/>
      </c>
    </row>
    <row r="4" spans="1:21">
      <c r="A4" s="344"/>
      <c r="B4" s="344"/>
      <c r="C4" s="344"/>
      <c r="D4" s="346" t="str">
        <f t="shared" ref="D4:D20" si="2">D3</f>
        <v/>
      </c>
      <c r="E4" s="346" t="e">
        <f t="shared" ref="E4:E20" si="3">E3</f>
        <v>#REF!</v>
      </c>
      <c r="F4" s="346" t="str">
        <f t="shared" ref="F4:F20" si="4">F3</f>
        <v/>
      </c>
      <c r="G4" s="346" t="str">
        <f t="shared" ref="G4:G20" si="5">G3</f>
        <v/>
      </c>
      <c r="H4" s="348">
        <f>'Plan d''appro'!B52</f>
        <v>0</v>
      </c>
      <c r="I4" s="347">
        <f>'Plan d''appro'!A52</f>
        <v>0</v>
      </c>
      <c r="J4" s="344"/>
      <c r="K4" s="347">
        <f>'Plan d''appro'!D52</f>
        <v>0</v>
      </c>
      <c r="L4" s="347">
        <f>'Plan d''appro'!E52</f>
        <v>0</v>
      </c>
      <c r="M4" s="346" t="str">
        <f>'Plan d''appro'!H52</f>
        <v/>
      </c>
      <c r="N4" s="346">
        <f>'Plan d''appro'!F52</f>
        <v>0</v>
      </c>
      <c r="O4" s="347" t="str">
        <f t="shared" si="1"/>
        <v/>
      </c>
      <c r="P4" s="349" t="str">
        <f>IF('Plan d''appro'!L52="","",'Plan d''appro'!L52)</f>
        <v/>
      </c>
      <c r="Q4" s="356" t="str">
        <f>IF('Plan d''appro'!M52="","",'Plan d''appro'!M52)</f>
        <v/>
      </c>
      <c r="S4" s="344"/>
      <c r="T4" s="10" t="str">
        <f t="shared" ref="T4:T20" si="6">T3</f>
        <v/>
      </c>
      <c r="U4" s="10" t="str">
        <f t="shared" ref="U4:U20" si="7">U3</f>
        <v/>
      </c>
    </row>
    <row r="5" spans="1:21">
      <c r="A5" s="344"/>
      <c r="B5" s="344"/>
      <c r="C5" s="344"/>
      <c r="D5" s="346" t="str">
        <f t="shared" si="2"/>
        <v/>
      </c>
      <c r="E5" s="346" t="e">
        <f t="shared" si="3"/>
        <v>#REF!</v>
      </c>
      <c r="F5" s="346" t="str">
        <f t="shared" si="4"/>
        <v/>
      </c>
      <c r="G5" s="346" t="str">
        <f t="shared" si="5"/>
        <v/>
      </c>
      <c r="H5" s="348">
        <f>'Plan d''appro'!B53</f>
        <v>0</v>
      </c>
      <c r="I5" s="347">
        <f>'Plan d''appro'!A53</f>
        <v>0</v>
      </c>
      <c r="J5" s="344"/>
      <c r="K5" s="347">
        <f>'Plan d''appro'!D53</f>
        <v>0</v>
      </c>
      <c r="L5" s="347">
        <f>'Plan d''appro'!E53</f>
        <v>0</v>
      </c>
      <c r="M5" s="346" t="str">
        <f>'Plan d''appro'!H53</f>
        <v/>
      </c>
      <c r="N5" s="346">
        <f>'Plan d''appro'!F53</f>
        <v>0</v>
      </c>
      <c r="O5" s="347" t="str">
        <f t="shared" si="1"/>
        <v/>
      </c>
      <c r="P5" s="349" t="str">
        <f>IF('Plan d''appro'!L53="","",'Plan d''appro'!L53)</f>
        <v/>
      </c>
      <c r="Q5" s="356" t="str">
        <f>IF('Plan d''appro'!M53="","",'Plan d''appro'!M53)</f>
        <v/>
      </c>
      <c r="S5" s="344"/>
      <c r="T5" s="10" t="str">
        <f t="shared" si="6"/>
        <v/>
      </c>
      <c r="U5" s="10" t="str">
        <f t="shared" si="7"/>
        <v/>
      </c>
    </row>
    <row r="6" spans="1:21">
      <c r="A6" s="344"/>
      <c r="B6" s="344"/>
      <c r="C6" s="344"/>
      <c r="D6" s="346" t="str">
        <f t="shared" si="2"/>
        <v/>
      </c>
      <c r="E6" s="346" t="e">
        <f t="shared" si="3"/>
        <v>#REF!</v>
      </c>
      <c r="F6" s="346" t="str">
        <f t="shared" si="4"/>
        <v/>
      </c>
      <c r="G6" s="346" t="str">
        <f t="shared" si="5"/>
        <v/>
      </c>
      <c r="H6" s="348">
        <f>'Plan d''appro'!B54</f>
        <v>0</v>
      </c>
      <c r="I6" s="347">
        <f>'Plan d''appro'!A54</f>
        <v>0</v>
      </c>
      <c r="J6" s="344"/>
      <c r="K6" s="347">
        <f>'Plan d''appro'!D54</f>
        <v>0</v>
      </c>
      <c r="L6" s="347">
        <f>'Plan d''appro'!E54</f>
        <v>0</v>
      </c>
      <c r="M6" s="346" t="str">
        <f>'Plan d''appro'!H54</f>
        <v/>
      </c>
      <c r="N6" s="346">
        <f>'Plan d''appro'!F54</f>
        <v>0</v>
      </c>
      <c r="O6" s="347" t="str">
        <f t="shared" si="1"/>
        <v/>
      </c>
      <c r="P6" s="349" t="str">
        <f>IF('Plan d''appro'!L54="","",'Plan d''appro'!L54)</f>
        <v/>
      </c>
      <c r="Q6" s="356" t="str">
        <f>IF('Plan d''appro'!M54="","",'Plan d''appro'!M54)</f>
        <v/>
      </c>
      <c r="S6" s="344"/>
      <c r="T6" s="10" t="str">
        <f t="shared" si="6"/>
        <v/>
      </c>
      <c r="U6" s="10" t="str">
        <f t="shared" si="7"/>
        <v/>
      </c>
    </row>
    <row r="7" spans="1:21">
      <c r="A7" s="344"/>
      <c r="B7" s="344"/>
      <c r="C7" s="344"/>
      <c r="D7" s="346" t="str">
        <f t="shared" si="2"/>
        <v/>
      </c>
      <c r="E7" s="346" t="e">
        <f t="shared" si="3"/>
        <v>#REF!</v>
      </c>
      <c r="F7" s="346" t="str">
        <f t="shared" si="4"/>
        <v/>
      </c>
      <c r="G7" s="346" t="str">
        <f t="shared" si="5"/>
        <v/>
      </c>
      <c r="H7" s="348">
        <f>'Plan d''appro'!B55</f>
        <v>0</v>
      </c>
      <c r="I7" s="347">
        <f>'Plan d''appro'!A55</f>
        <v>0</v>
      </c>
      <c r="J7" s="344"/>
      <c r="K7" s="347">
        <f>'Plan d''appro'!D55</f>
        <v>0</v>
      </c>
      <c r="L7" s="347">
        <f>'Plan d''appro'!E55</f>
        <v>0</v>
      </c>
      <c r="M7" s="346" t="str">
        <f>'Plan d''appro'!H55</f>
        <v/>
      </c>
      <c r="N7" s="346">
        <f>'Plan d''appro'!F55</f>
        <v>0</v>
      </c>
      <c r="O7" s="347" t="str">
        <f t="shared" si="1"/>
        <v/>
      </c>
      <c r="P7" s="349" t="str">
        <f>IF('Plan d''appro'!L55="","",'Plan d''appro'!L55)</f>
        <v/>
      </c>
      <c r="Q7" s="356" t="str">
        <f>IF('Plan d''appro'!M55="","",'Plan d''appro'!M55)</f>
        <v/>
      </c>
      <c r="S7" s="344"/>
      <c r="T7" s="10" t="str">
        <f t="shared" si="6"/>
        <v/>
      </c>
      <c r="U7" s="10" t="str">
        <f t="shared" si="7"/>
        <v/>
      </c>
    </row>
    <row r="8" spans="1:21">
      <c r="A8" s="344"/>
      <c r="B8" s="344"/>
      <c r="C8" s="344"/>
      <c r="D8" s="346" t="str">
        <f t="shared" si="2"/>
        <v/>
      </c>
      <c r="E8" s="346" t="e">
        <f t="shared" si="3"/>
        <v>#REF!</v>
      </c>
      <c r="F8" s="346" t="str">
        <f t="shared" si="4"/>
        <v/>
      </c>
      <c r="G8" s="346" t="str">
        <f t="shared" si="5"/>
        <v/>
      </c>
      <c r="H8" s="348">
        <f>'Plan d''appro'!B56</f>
        <v>0</v>
      </c>
      <c r="I8" s="347">
        <f>'Plan d''appro'!A56</f>
        <v>0</v>
      </c>
      <c r="J8" s="344"/>
      <c r="K8" s="347">
        <f>'Plan d''appro'!D56</f>
        <v>0</v>
      </c>
      <c r="L8" s="347">
        <f>'Plan d''appro'!E56</f>
        <v>0</v>
      </c>
      <c r="M8" s="346" t="str">
        <f>'Plan d''appro'!H56</f>
        <v/>
      </c>
      <c r="N8" s="346">
        <f>'Plan d''appro'!F56</f>
        <v>0</v>
      </c>
      <c r="O8" s="347" t="str">
        <f t="shared" si="1"/>
        <v/>
      </c>
      <c r="P8" s="349" t="str">
        <f>IF('Plan d''appro'!L56="","",'Plan d''appro'!L56)</f>
        <v/>
      </c>
      <c r="Q8" s="356" t="str">
        <f>IF('Plan d''appro'!M56="","",'Plan d''appro'!M56)</f>
        <v/>
      </c>
      <c r="S8" s="344"/>
      <c r="T8" s="10" t="str">
        <f t="shared" si="6"/>
        <v/>
      </c>
      <c r="U8" s="10" t="str">
        <f t="shared" si="7"/>
        <v/>
      </c>
    </row>
    <row r="9" spans="1:21">
      <c r="A9" s="344"/>
      <c r="B9" s="344"/>
      <c r="C9" s="344"/>
      <c r="D9" s="346" t="str">
        <f t="shared" si="2"/>
        <v/>
      </c>
      <c r="E9" s="346" t="e">
        <f t="shared" si="3"/>
        <v>#REF!</v>
      </c>
      <c r="F9" s="346" t="str">
        <f t="shared" si="4"/>
        <v/>
      </c>
      <c r="G9" s="346" t="str">
        <f t="shared" si="5"/>
        <v/>
      </c>
      <c r="H9" s="348">
        <f>'Plan d''appro'!B57</f>
        <v>0</v>
      </c>
      <c r="I9" s="347">
        <f>'Plan d''appro'!A57</f>
        <v>0</v>
      </c>
      <c r="J9" s="344"/>
      <c r="K9" s="347">
        <f>'Plan d''appro'!D57</f>
        <v>0</v>
      </c>
      <c r="L9" s="347">
        <f>'Plan d''appro'!E57</f>
        <v>0</v>
      </c>
      <c r="M9" s="346" t="str">
        <f>'Plan d''appro'!H57</f>
        <v/>
      </c>
      <c r="N9" s="346">
        <f>'Plan d''appro'!F57</f>
        <v>0</v>
      </c>
      <c r="O9" s="347" t="str">
        <f t="shared" si="1"/>
        <v/>
      </c>
      <c r="P9" s="349" t="str">
        <f>IF('Plan d''appro'!L57="","",'Plan d''appro'!L57)</f>
        <v/>
      </c>
      <c r="Q9" s="356" t="str">
        <f>IF('Plan d''appro'!M57="","",'Plan d''appro'!M57)</f>
        <v/>
      </c>
      <c r="S9" s="344"/>
      <c r="T9" s="10" t="str">
        <f t="shared" si="6"/>
        <v/>
      </c>
      <c r="U9" s="10" t="str">
        <f t="shared" si="7"/>
        <v/>
      </c>
    </row>
    <row r="10" spans="1:21">
      <c r="A10" s="344"/>
      <c r="B10" s="344"/>
      <c r="C10" s="344"/>
      <c r="D10" s="346" t="str">
        <f t="shared" si="2"/>
        <v/>
      </c>
      <c r="E10" s="346" t="e">
        <f t="shared" si="3"/>
        <v>#REF!</v>
      </c>
      <c r="F10" s="346" t="str">
        <f t="shared" si="4"/>
        <v/>
      </c>
      <c r="G10" s="346" t="str">
        <f t="shared" si="5"/>
        <v/>
      </c>
      <c r="H10" s="348">
        <f>'Plan d''appro'!B58</f>
        <v>0</v>
      </c>
      <c r="I10" s="347">
        <f>'Plan d''appro'!A58</f>
        <v>0</v>
      </c>
      <c r="J10" s="344"/>
      <c r="K10" s="347">
        <f>'Plan d''appro'!D58</f>
        <v>0</v>
      </c>
      <c r="L10" s="347">
        <f>'Plan d''appro'!E58</f>
        <v>0</v>
      </c>
      <c r="M10" s="346" t="str">
        <f>'Plan d''appro'!H58</f>
        <v/>
      </c>
      <c r="N10" s="346">
        <f>'Plan d''appro'!F58</f>
        <v>0</v>
      </c>
      <c r="O10" s="347" t="str">
        <f t="shared" si="1"/>
        <v/>
      </c>
      <c r="P10" s="349" t="str">
        <f>IF('Plan d''appro'!L58="","",'Plan d''appro'!L58)</f>
        <v/>
      </c>
      <c r="Q10" s="356" t="str">
        <f>IF('Plan d''appro'!M58="","",'Plan d''appro'!M58)</f>
        <v/>
      </c>
      <c r="S10" s="344"/>
      <c r="T10" s="10" t="str">
        <f t="shared" si="6"/>
        <v/>
      </c>
      <c r="U10" s="10" t="str">
        <f t="shared" si="7"/>
        <v/>
      </c>
    </row>
    <row r="11" spans="1:21">
      <c r="A11" s="344"/>
      <c r="B11" s="344"/>
      <c r="C11" s="344"/>
      <c r="D11" s="346" t="str">
        <f t="shared" si="2"/>
        <v/>
      </c>
      <c r="E11" s="346" t="e">
        <f t="shared" si="3"/>
        <v>#REF!</v>
      </c>
      <c r="F11" s="346" t="str">
        <f t="shared" si="4"/>
        <v/>
      </c>
      <c r="G11" s="346" t="str">
        <f t="shared" si="5"/>
        <v/>
      </c>
      <c r="H11" s="348">
        <f>'Plan d''appro'!B59</f>
        <v>0</v>
      </c>
      <c r="I11" s="347">
        <f>'Plan d''appro'!A59</f>
        <v>0</v>
      </c>
      <c r="J11" s="344"/>
      <c r="K11" s="347">
        <f>'Plan d''appro'!D59</f>
        <v>0</v>
      </c>
      <c r="L11" s="347">
        <f>'Plan d''appro'!E59</f>
        <v>0</v>
      </c>
      <c r="M11" s="346" t="str">
        <f>'Plan d''appro'!H59</f>
        <v/>
      </c>
      <c r="N11" s="346">
        <f>'Plan d''appro'!F59</f>
        <v>0</v>
      </c>
      <c r="O11" s="347" t="str">
        <f t="shared" si="1"/>
        <v/>
      </c>
      <c r="P11" s="349" t="str">
        <f>IF('Plan d''appro'!L59="","",'Plan d''appro'!L59)</f>
        <v/>
      </c>
      <c r="Q11" s="356" t="str">
        <f>IF('Plan d''appro'!M59="","",'Plan d''appro'!M59)</f>
        <v/>
      </c>
      <c r="S11" s="344"/>
      <c r="T11" s="10" t="str">
        <f t="shared" si="6"/>
        <v/>
      </c>
      <c r="U11" s="10" t="str">
        <f t="shared" si="7"/>
        <v/>
      </c>
    </row>
    <row r="12" spans="1:21">
      <c r="A12" s="344"/>
      <c r="B12" s="344"/>
      <c r="C12" s="344"/>
      <c r="D12" s="346" t="str">
        <f t="shared" si="2"/>
        <v/>
      </c>
      <c r="E12" s="346" t="e">
        <f t="shared" si="3"/>
        <v>#REF!</v>
      </c>
      <c r="F12" s="346" t="str">
        <f t="shared" si="4"/>
        <v/>
      </c>
      <c r="G12" s="346" t="str">
        <f t="shared" si="5"/>
        <v/>
      </c>
      <c r="H12" s="348">
        <f>'Plan d''appro'!B60</f>
        <v>0</v>
      </c>
      <c r="I12" s="347">
        <f>'Plan d''appro'!A60</f>
        <v>0</v>
      </c>
      <c r="J12" s="344"/>
      <c r="K12" s="347">
        <f>'Plan d''appro'!D60</f>
        <v>0</v>
      </c>
      <c r="L12" s="347">
        <f>'Plan d''appro'!E60</f>
        <v>0</v>
      </c>
      <c r="M12" s="346" t="str">
        <f>'Plan d''appro'!H60</f>
        <v/>
      </c>
      <c r="N12" s="346">
        <f>'Plan d''appro'!F60</f>
        <v>0</v>
      </c>
      <c r="O12" s="347" t="str">
        <f t="shared" si="1"/>
        <v/>
      </c>
      <c r="P12" s="349" t="str">
        <f>IF('Plan d''appro'!L60="","",'Plan d''appro'!L60)</f>
        <v/>
      </c>
      <c r="Q12" s="356" t="str">
        <f>IF('Plan d''appro'!M60="","",'Plan d''appro'!M60)</f>
        <v/>
      </c>
      <c r="S12" s="344"/>
      <c r="T12" s="10" t="str">
        <f t="shared" si="6"/>
        <v/>
      </c>
      <c r="U12" s="10" t="str">
        <f t="shared" si="7"/>
        <v/>
      </c>
    </row>
    <row r="13" spans="1:21">
      <c r="A13" s="344"/>
      <c r="B13" s="344"/>
      <c r="C13" s="344"/>
      <c r="D13" s="346" t="str">
        <f t="shared" si="2"/>
        <v/>
      </c>
      <c r="E13" s="346" t="e">
        <f t="shared" si="3"/>
        <v>#REF!</v>
      </c>
      <c r="F13" s="346" t="str">
        <f t="shared" si="4"/>
        <v/>
      </c>
      <c r="G13" s="346" t="str">
        <f t="shared" si="5"/>
        <v/>
      </c>
      <c r="H13" s="348">
        <f>'Plan d''appro'!B61</f>
        <v>0</v>
      </c>
      <c r="I13" s="347">
        <f>'Plan d''appro'!A61</f>
        <v>0</v>
      </c>
      <c r="J13" s="344"/>
      <c r="K13" s="347">
        <f>'Plan d''appro'!D61</f>
        <v>0</v>
      </c>
      <c r="L13" s="347">
        <f>'Plan d''appro'!E61</f>
        <v>0</v>
      </c>
      <c r="M13" s="346" t="str">
        <f>'Plan d''appro'!H61</f>
        <v/>
      </c>
      <c r="N13" s="346">
        <f>'Plan d''appro'!F61</f>
        <v>0</v>
      </c>
      <c r="O13" s="347" t="str">
        <f t="shared" si="1"/>
        <v/>
      </c>
      <c r="P13" s="349" t="str">
        <f>IF('Plan d''appro'!L61="","",'Plan d''appro'!L61)</f>
        <v/>
      </c>
      <c r="Q13" s="356" t="str">
        <f>IF('Plan d''appro'!M61="","",'Plan d''appro'!M61)</f>
        <v/>
      </c>
      <c r="S13" s="344"/>
      <c r="T13" s="10" t="str">
        <f t="shared" si="6"/>
        <v/>
      </c>
      <c r="U13" s="10" t="str">
        <f t="shared" si="7"/>
        <v/>
      </c>
    </row>
    <row r="14" spans="1:21">
      <c r="A14" s="344"/>
      <c r="B14" s="344"/>
      <c r="C14" s="344"/>
      <c r="D14" s="346" t="str">
        <f t="shared" si="2"/>
        <v/>
      </c>
      <c r="E14" s="346" t="e">
        <f t="shared" si="3"/>
        <v>#REF!</v>
      </c>
      <c r="F14" s="346" t="str">
        <f t="shared" si="4"/>
        <v/>
      </c>
      <c r="G14" s="346" t="str">
        <f t="shared" si="5"/>
        <v/>
      </c>
      <c r="H14" s="348">
        <f>'Plan d''appro'!B62</f>
        <v>0</v>
      </c>
      <c r="I14" s="347">
        <f>'Plan d''appro'!A62</f>
        <v>0</v>
      </c>
      <c r="J14" s="344"/>
      <c r="K14" s="347">
        <f>'Plan d''appro'!D62</f>
        <v>0</v>
      </c>
      <c r="L14" s="347">
        <f>'Plan d''appro'!E62</f>
        <v>0</v>
      </c>
      <c r="M14" s="346" t="str">
        <f>'Plan d''appro'!H62</f>
        <v/>
      </c>
      <c r="N14" s="346">
        <f>'Plan d''appro'!F62</f>
        <v>0</v>
      </c>
      <c r="O14" s="347" t="str">
        <f t="shared" si="1"/>
        <v/>
      </c>
      <c r="P14" s="349" t="str">
        <f>IF('Plan d''appro'!L62="","",'Plan d''appro'!L62)</f>
        <v/>
      </c>
      <c r="Q14" s="356" t="str">
        <f>IF('Plan d''appro'!M62="","",'Plan d''appro'!M62)</f>
        <v/>
      </c>
      <c r="S14" s="344"/>
      <c r="T14" s="10" t="str">
        <f t="shared" si="6"/>
        <v/>
      </c>
      <c r="U14" s="10" t="str">
        <f t="shared" si="7"/>
        <v/>
      </c>
    </row>
    <row r="15" spans="1:21">
      <c r="A15" s="344"/>
      <c r="B15" s="344"/>
      <c r="C15" s="344"/>
      <c r="D15" s="346" t="str">
        <f t="shared" si="2"/>
        <v/>
      </c>
      <c r="E15" s="346" t="e">
        <f t="shared" si="3"/>
        <v>#REF!</v>
      </c>
      <c r="F15" s="346" t="str">
        <f t="shared" si="4"/>
        <v/>
      </c>
      <c r="G15" s="346" t="str">
        <f t="shared" si="5"/>
        <v/>
      </c>
      <c r="H15" s="348">
        <f>'Plan d''appro'!B63</f>
        <v>0</v>
      </c>
      <c r="I15" s="347">
        <f>'Plan d''appro'!A63</f>
        <v>0</v>
      </c>
      <c r="J15" s="344"/>
      <c r="K15" s="347">
        <f>'Plan d''appro'!D63</f>
        <v>0</v>
      </c>
      <c r="L15" s="347">
        <f>'Plan d''appro'!E63</f>
        <v>0</v>
      </c>
      <c r="M15" s="346" t="str">
        <f>'Plan d''appro'!H63</f>
        <v/>
      </c>
      <c r="N15" s="346">
        <f>'Plan d''appro'!F63</f>
        <v>0</v>
      </c>
      <c r="O15" s="347" t="str">
        <f t="shared" si="1"/>
        <v/>
      </c>
      <c r="P15" s="349" t="str">
        <f>IF('Plan d''appro'!L63="","",'Plan d''appro'!L63)</f>
        <v/>
      </c>
      <c r="Q15" s="356" t="str">
        <f>IF('Plan d''appro'!M63="","",'Plan d''appro'!M63)</f>
        <v/>
      </c>
      <c r="S15" s="344"/>
      <c r="T15" s="10" t="str">
        <f t="shared" si="6"/>
        <v/>
      </c>
      <c r="U15" s="10" t="str">
        <f t="shared" si="7"/>
        <v/>
      </c>
    </row>
    <row r="16" spans="1:21">
      <c r="A16" s="344"/>
      <c r="B16" s="344"/>
      <c r="C16" s="344"/>
      <c r="D16" s="346" t="str">
        <f t="shared" si="2"/>
        <v/>
      </c>
      <c r="E16" s="346" t="e">
        <f t="shared" si="3"/>
        <v>#REF!</v>
      </c>
      <c r="F16" s="346" t="str">
        <f t="shared" si="4"/>
        <v/>
      </c>
      <c r="G16" s="346" t="str">
        <f t="shared" si="5"/>
        <v/>
      </c>
      <c r="H16" s="348">
        <f>'Plan d''appro'!B64</f>
        <v>0</v>
      </c>
      <c r="I16" s="347">
        <f>'Plan d''appro'!A64</f>
        <v>0</v>
      </c>
      <c r="J16" s="344"/>
      <c r="K16" s="347">
        <f>'Plan d''appro'!D64</f>
        <v>0</v>
      </c>
      <c r="L16" s="347">
        <f>'Plan d''appro'!E64</f>
        <v>0</v>
      </c>
      <c r="M16" s="346" t="str">
        <f>'Plan d''appro'!H64</f>
        <v/>
      </c>
      <c r="N16" s="346">
        <f>'Plan d''appro'!F64</f>
        <v>0</v>
      </c>
      <c r="O16" s="347" t="str">
        <f t="shared" si="1"/>
        <v/>
      </c>
      <c r="P16" s="349" t="str">
        <f>IF('Plan d''appro'!L64="","",'Plan d''appro'!L64)</f>
        <v/>
      </c>
      <c r="Q16" s="356" t="str">
        <f>IF('Plan d''appro'!M64="","",'Plan d''appro'!M64)</f>
        <v/>
      </c>
      <c r="S16" s="344"/>
      <c r="T16" s="10" t="str">
        <f t="shared" si="6"/>
        <v/>
      </c>
      <c r="U16" s="10" t="str">
        <f t="shared" si="7"/>
        <v/>
      </c>
    </row>
    <row r="17" spans="1:21">
      <c r="A17" s="344"/>
      <c r="B17" s="344"/>
      <c r="C17" s="344"/>
      <c r="D17" s="346" t="str">
        <f t="shared" si="2"/>
        <v/>
      </c>
      <c r="E17" s="346" t="e">
        <f t="shared" si="3"/>
        <v>#REF!</v>
      </c>
      <c r="F17" s="346" t="str">
        <f t="shared" si="4"/>
        <v/>
      </c>
      <c r="G17" s="346" t="str">
        <f t="shared" si="5"/>
        <v/>
      </c>
      <c r="H17" s="348">
        <f>'Plan d''appro'!B65</f>
        <v>0</v>
      </c>
      <c r="I17" s="347">
        <f>'Plan d''appro'!A65</f>
        <v>0</v>
      </c>
      <c r="J17" s="344"/>
      <c r="K17" s="347">
        <f>'Plan d''appro'!D65</f>
        <v>0</v>
      </c>
      <c r="L17" s="347">
        <f>'Plan d''appro'!E65</f>
        <v>0</v>
      </c>
      <c r="M17" s="346" t="str">
        <f>'Plan d''appro'!H65</f>
        <v/>
      </c>
      <c r="N17" s="346">
        <f>'Plan d''appro'!F65</f>
        <v>0</v>
      </c>
      <c r="O17" s="347" t="str">
        <f t="shared" si="1"/>
        <v/>
      </c>
      <c r="P17" s="349" t="str">
        <f>IF('Plan d''appro'!L65="","",'Plan d''appro'!L65)</f>
        <v/>
      </c>
      <c r="Q17" s="356" t="str">
        <f>IF('Plan d''appro'!M65="","",'Plan d''appro'!M65)</f>
        <v/>
      </c>
      <c r="S17" s="344"/>
      <c r="T17" s="10" t="str">
        <f t="shared" si="6"/>
        <v/>
      </c>
      <c r="U17" s="10" t="str">
        <f t="shared" si="7"/>
        <v/>
      </c>
    </row>
    <row r="18" spans="1:21">
      <c r="A18" s="344"/>
      <c r="B18" s="344"/>
      <c r="C18" s="344"/>
      <c r="D18" s="346" t="str">
        <f t="shared" si="2"/>
        <v/>
      </c>
      <c r="E18" s="346" t="e">
        <f t="shared" si="3"/>
        <v>#REF!</v>
      </c>
      <c r="F18" s="346" t="str">
        <f t="shared" si="4"/>
        <v/>
      </c>
      <c r="G18" s="346" t="str">
        <f t="shared" si="5"/>
        <v/>
      </c>
      <c r="H18" s="348">
        <f>'Plan d''appro'!B66</f>
        <v>0</v>
      </c>
      <c r="I18" s="347">
        <f>'Plan d''appro'!A66</f>
        <v>0</v>
      </c>
      <c r="J18" s="344"/>
      <c r="K18" s="347">
        <f>'Plan d''appro'!D66</f>
        <v>0</v>
      </c>
      <c r="L18" s="347">
        <f>'Plan d''appro'!E66</f>
        <v>0</v>
      </c>
      <c r="M18" s="346" t="str">
        <f>'Plan d''appro'!H66</f>
        <v/>
      </c>
      <c r="N18" s="346">
        <f>'Plan d''appro'!F66</f>
        <v>0</v>
      </c>
      <c r="O18" s="347" t="str">
        <f t="shared" si="1"/>
        <v/>
      </c>
      <c r="P18" s="349" t="str">
        <f>IF('Plan d''appro'!L66="","",'Plan d''appro'!L66)</f>
        <v/>
      </c>
      <c r="Q18" s="356" t="str">
        <f>IF('Plan d''appro'!M66="","",'Plan d''appro'!M66)</f>
        <v/>
      </c>
      <c r="S18" s="344"/>
      <c r="T18" s="10" t="str">
        <f t="shared" si="6"/>
        <v/>
      </c>
      <c r="U18" s="10" t="str">
        <f t="shared" si="7"/>
        <v/>
      </c>
    </row>
    <row r="19" spans="1:21">
      <c r="A19" s="344"/>
      <c r="B19" s="344"/>
      <c r="C19" s="344"/>
      <c r="D19" s="346" t="str">
        <f t="shared" si="2"/>
        <v/>
      </c>
      <c r="E19" s="346" t="e">
        <f t="shared" si="3"/>
        <v>#REF!</v>
      </c>
      <c r="F19" s="346" t="str">
        <f t="shared" si="4"/>
        <v/>
      </c>
      <c r="G19" s="346" t="str">
        <f t="shared" si="5"/>
        <v/>
      </c>
      <c r="H19" s="348">
        <f>'Plan d''appro'!B67</f>
        <v>0</v>
      </c>
      <c r="I19" s="347">
        <f>'Plan d''appro'!A67</f>
        <v>0</v>
      </c>
      <c r="J19" s="344"/>
      <c r="K19" s="347">
        <f>'Plan d''appro'!D67</f>
        <v>0</v>
      </c>
      <c r="L19" s="347">
        <f>'Plan d''appro'!E67</f>
        <v>0</v>
      </c>
      <c r="M19" s="346" t="str">
        <f>'Plan d''appro'!H67</f>
        <v/>
      </c>
      <c r="N19" s="346">
        <f>'Plan d''appro'!F67</f>
        <v>0</v>
      </c>
      <c r="O19" s="347" t="str">
        <f t="shared" si="1"/>
        <v/>
      </c>
      <c r="P19" s="349" t="str">
        <f>IF('Plan d''appro'!L67="","",'Plan d''appro'!L67)</f>
        <v/>
      </c>
      <c r="Q19" s="356" t="str">
        <f>IF('Plan d''appro'!M67="","",'Plan d''appro'!M67)</f>
        <v/>
      </c>
      <c r="S19" s="344"/>
      <c r="T19" s="10" t="str">
        <f t="shared" si="6"/>
        <v/>
      </c>
      <c r="U19" s="10" t="str">
        <f t="shared" si="7"/>
        <v/>
      </c>
    </row>
    <row r="20" spans="1:21">
      <c r="A20" s="344"/>
      <c r="B20" s="344"/>
      <c r="C20" s="344"/>
      <c r="D20" s="346" t="str">
        <f t="shared" si="2"/>
        <v/>
      </c>
      <c r="E20" s="346" t="e">
        <f t="shared" si="3"/>
        <v>#REF!</v>
      </c>
      <c r="F20" s="346" t="str">
        <f t="shared" si="4"/>
        <v/>
      </c>
      <c r="G20" s="346" t="str">
        <f t="shared" si="5"/>
        <v/>
      </c>
      <c r="H20" s="348">
        <f>'Plan d''appro'!B68</f>
        <v>0</v>
      </c>
      <c r="I20" s="347">
        <f>'Plan d''appro'!A68</f>
        <v>0</v>
      </c>
      <c r="J20" s="344"/>
      <c r="K20" s="347">
        <f>'Plan d''appro'!D68</f>
        <v>0</v>
      </c>
      <c r="L20" s="347">
        <f>'Plan d''appro'!E68</f>
        <v>0</v>
      </c>
      <c r="M20" s="346" t="str">
        <f>'Plan d''appro'!H68</f>
        <v/>
      </c>
      <c r="N20" s="346">
        <f>'Plan d''appro'!F68</f>
        <v>0</v>
      </c>
      <c r="O20" s="347" t="str">
        <f t="shared" si="1"/>
        <v/>
      </c>
      <c r="P20" s="349" t="str">
        <f>IF('Plan d''appro'!L68="","",'Plan d''appro'!L68)</f>
        <v/>
      </c>
      <c r="Q20" s="356" t="str">
        <f>IF('Plan d''appro'!M68="","",'Plan d''appro'!M68)</f>
        <v/>
      </c>
      <c r="S20" s="344"/>
      <c r="T20" s="10" t="str">
        <f t="shared" si="6"/>
        <v/>
      </c>
      <c r="U20" s="10" t="str">
        <f t="shared" si="7"/>
        <v/>
      </c>
    </row>
    <row r="21" spans="1:21">
      <c r="D21" s="346"/>
      <c r="E21" s="346"/>
      <c r="F21" s="346"/>
      <c r="G21" s="346"/>
      <c r="H21" s="348"/>
      <c r="I21" s="347"/>
    </row>
    <row r="22" spans="1:21">
      <c r="D22" s="346"/>
      <c r="E22" s="346"/>
      <c r="F22" s="346"/>
      <c r="G22" s="346"/>
      <c r="H22" s="348"/>
      <c r="I22" s="347"/>
    </row>
    <row r="23" spans="1:21">
      <c r="D23" s="346"/>
      <c r="E23" s="346"/>
      <c r="F23" s="346"/>
      <c r="G23" s="346"/>
      <c r="H23" s="348"/>
      <c r="I23" s="347"/>
    </row>
    <row r="24" spans="1:21">
      <c r="D24" s="346"/>
      <c r="E24" s="346"/>
      <c r="F24" s="346"/>
      <c r="G24" s="346"/>
      <c r="H24" s="348"/>
      <c r="I24" s="347"/>
    </row>
  </sheetData>
  <dataValidations count="1">
    <dataValidation type="list" allowBlank="1" showInputMessage="1" showErrorMessage="1" sqref="I1" xr:uid="{FF088EE4-2441-4096-929B-63BFDC949DC6}">
      <formula1>$C$5:$C$12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3A40-24FA-4EC3-9C08-D6E4199D89AB}">
  <sheetPr>
    <tabColor theme="4" tint="0.79998168889431442"/>
  </sheetPr>
  <dimension ref="A1:AC140"/>
  <sheetViews>
    <sheetView showGridLines="0" zoomScale="80" zoomScaleNormal="80" workbookViewId="0">
      <selection activeCell="I17" sqref="I17"/>
    </sheetView>
  </sheetViews>
  <sheetFormatPr baseColWidth="10" defaultColWidth="11.453125" defaultRowHeight="14.5"/>
  <cols>
    <col min="1" max="1" width="21.54296875" style="41" customWidth="1"/>
    <col min="2" max="2" width="23.7265625" style="41" customWidth="1"/>
    <col min="3" max="3" width="28.81640625" style="41" customWidth="1"/>
    <col min="4" max="4" width="34" style="41" customWidth="1"/>
    <col min="5" max="5" width="29.54296875" style="41" customWidth="1"/>
    <col min="6" max="6" width="31.26953125" style="41" customWidth="1"/>
    <col min="7" max="7" width="22.81640625" style="41" customWidth="1"/>
    <col min="8" max="8" width="15.81640625" style="41" customWidth="1"/>
    <col min="9" max="9" width="17.54296875" style="41" customWidth="1"/>
    <col min="10" max="10" width="15.81640625" style="41" customWidth="1"/>
    <col min="11" max="11" width="13.54296875" style="41" customWidth="1"/>
    <col min="12" max="12" width="20.1796875" style="41" customWidth="1"/>
    <col min="13" max="13" width="16.7265625" style="41" customWidth="1"/>
    <col min="14" max="14" width="15.81640625" style="41" customWidth="1"/>
    <col min="15" max="15" width="23.1796875" style="41" customWidth="1"/>
    <col min="16" max="16" width="34" style="41" customWidth="1"/>
    <col min="17" max="18" width="33.81640625" style="41" customWidth="1"/>
    <col min="19" max="19" width="38" style="41" customWidth="1"/>
    <col min="20" max="20" width="29.81640625" style="41" customWidth="1"/>
    <col min="21" max="21" width="24.26953125" style="41" customWidth="1"/>
    <col min="22" max="22" width="22.54296875" style="41" customWidth="1"/>
    <col min="23" max="23" width="45.1796875" style="41" customWidth="1"/>
    <col min="24" max="24" width="17.7265625" style="41" customWidth="1"/>
    <col min="25" max="25" width="16.81640625" style="41" customWidth="1"/>
    <col min="26" max="26" width="16.26953125" style="41" customWidth="1"/>
    <col min="27" max="16384" width="11.453125" style="41"/>
  </cols>
  <sheetData>
    <row r="1" spans="1:29">
      <c r="A1" s="415"/>
      <c r="B1" s="415"/>
      <c r="C1" s="415"/>
      <c r="D1" s="415"/>
      <c r="E1" s="415"/>
      <c r="F1" s="415"/>
      <c r="G1" s="415"/>
      <c r="H1" s="415"/>
      <c r="I1" s="415"/>
      <c r="J1" s="415"/>
      <c r="K1" s="415"/>
      <c r="L1" s="415"/>
      <c r="M1" s="415"/>
      <c r="N1" s="415"/>
      <c r="O1" s="415"/>
      <c r="P1" s="415"/>
      <c r="Q1" s="415"/>
      <c r="R1" s="415"/>
      <c r="S1" s="415"/>
      <c r="T1" s="415"/>
      <c r="U1" s="415"/>
      <c r="V1" s="415"/>
      <c r="W1" s="415"/>
      <c r="X1" s="415"/>
      <c r="Y1" s="40"/>
      <c r="Z1" s="40"/>
      <c r="AA1" s="40"/>
      <c r="AB1" s="40"/>
      <c r="AC1" s="40"/>
    </row>
    <row r="2" spans="1:29">
      <c r="A2" s="415"/>
      <c r="B2" s="415"/>
      <c r="C2" s="415"/>
      <c r="D2" s="415"/>
      <c r="E2" s="415"/>
      <c r="F2" s="415"/>
      <c r="G2" s="415"/>
      <c r="H2" s="415"/>
      <c r="I2" s="415"/>
      <c r="J2" s="415"/>
      <c r="K2" s="415"/>
      <c r="L2" s="415"/>
      <c r="M2" s="415"/>
      <c r="N2" s="415"/>
      <c r="O2" s="415"/>
      <c r="P2" s="415"/>
      <c r="Q2" s="415"/>
      <c r="R2" s="415"/>
      <c r="S2" s="415"/>
      <c r="T2" s="415"/>
      <c r="U2" s="415"/>
      <c r="V2" s="415"/>
      <c r="W2" s="415"/>
      <c r="X2" s="415"/>
      <c r="Y2" s="40"/>
      <c r="Z2" s="40"/>
      <c r="AA2" s="40"/>
      <c r="AB2" s="40"/>
      <c r="AC2" s="40"/>
    </row>
    <row r="3" spans="1:29">
      <c r="A3" s="415" t="s">
        <v>26</v>
      </c>
      <c r="B3" s="415"/>
      <c r="C3" s="415"/>
      <c r="D3" s="415"/>
      <c r="E3" s="415"/>
      <c r="F3" s="415"/>
      <c r="G3" s="415"/>
      <c r="H3" s="415"/>
      <c r="I3" s="415"/>
      <c r="J3" s="415"/>
      <c r="K3" s="415"/>
      <c r="L3" s="415"/>
      <c r="M3" s="415"/>
      <c r="N3" s="415"/>
      <c r="O3" s="415"/>
      <c r="P3" s="415"/>
      <c r="Q3" s="415"/>
      <c r="R3" s="415"/>
      <c r="S3" s="415"/>
      <c r="T3" s="415"/>
      <c r="U3" s="415"/>
      <c r="V3" s="415"/>
      <c r="W3" s="415"/>
      <c r="X3" s="415"/>
      <c r="Y3" s="40"/>
      <c r="Z3" s="40"/>
      <c r="AA3" s="40"/>
      <c r="AB3" s="40"/>
      <c r="AC3" s="40"/>
    </row>
    <row r="4" spans="1:29">
      <c r="A4" s="415"/>
      <c r="B4" s="415"/>
      <c r="C4" s="415"/>
      <c r="D4" s="415"/>
      <c r="E4" s="415"/>
      <c r="F4" s="415"/>
      <c r="G4" s="415"/>
      <c r="H4" s="415"/>
      <c r="I4" s="415"/>
      <c r="J4" s="415"/>
      <c r="K4" s="415"/>
      <c r="L4" s="415"/>
      <c r="M4" s="415"/>
      <c r="N4" s="415"/>
      <c r="O4" s="415"/>
      <c r="P4" s="415"/>
      <c r="Q4" s="415"/>
      <c r="R4" s="415"/>
      <c r="S4" s="415"/>
      <c r="T4" s="415"/>
      <c r="U4" s="415"/>
      <c r="V4" s="415"/>
      <c r="W4" s="415"/>
      <c r="X4" s="415"/>
      <c r="Y4" s="40"/>
      <c r="Z4" s="40"/>
      <c r="AA4" s="40"/>
      <c r="AB4" s="40"/>
      <c r="AC4" s="40"/>
    </row>
    <row r="5" spans="1:29">
      <c r="A5" s="415"/>
      <c r="B5" s="415"/>
      <c r="C5" s="415"/>
      <c r="D5" s="415"/>
      <c r="E5" s="415"/>
      <c r="F5" s="415"/>
      <c r="G5" s="415"/>
      <c r="H5" s="415"/>
      <c r="I5" s="415"/>
      <c r="J5" s="415"/>
      <c r="K5" s="415"/>
      <c r="L5" s="415"/>
      <c r="M5" s="415"/>
      <c r="N5" s="415"/>
      <c r="O5" s="415"/>
      <c r="P5" s="415"/>
      <c r="Q5" s="415"/>
      <c r="R5" s="415"/>
      <c r="S5" s="415"/>
      <c r="T5" s="415"/>
      <c r="U5" s="415"/>
      <c r="V5" s="415"/>
      <c r="W5" s="415"/>
      <c r="X5" s="415"/>
      <c r="Y5" s="40"/>
      <c r="Z5" s="40"/>
      <c r="AA5" s="40"/>
      <c r="AB5" s="40"/>
      <c r="AC5" s="40"/>
    </row>
    <row r="6" spans="1:29">
      <c r="A6" s="415" t="s">
        <v>26</v>
      </c>
      <c r="B6" s="415"/>
      <c r="C6" s="415"/>
      <c r="D6" s="415"/>
      <c r="E6" s="415"/>
      <c r="F6" s="415"/>
      <c r="G6" s="415"/>
      <c r="H6" s="415"/>
      <c r="I6" s="415"/>
      <c r="J6" s="415"/>
      <c r="K6" s="415"/>
      <c r="L6" s="415"/>
      <c r="M6" s="415"/>
      <c r="N6" s="415"/>
      <c r="O6" s="415"/>
      <c r="P6" s="415"/>
      <c r="Q6" s="415"/>
      <c r="R6" s="415"/>
      <c r="S6" s="415"/>
      <c r="T6" s="415"/>
      <c r="U6" s="415"/>
      <c r="V6" s="415"/>
      <c r="W6" s="415"/>
      <c r="X6" s="415"/>
      <c r="Y6" s="40"/>
      <c r="Z6" s="40"/>
      <c r="AA6" s="40"/>
      <c r="AB6" s="40"/>
      <c r="AC6" s="40"/>
    </row>
    <row r="7" spans="1:29" ht="25.5" customHeight="1" thickBot="1">
      <c r="A7" s="39"/>
      <c r="B7" s="39"/>
      <c r="C7" s="39"/>
      <c r="D7" s="39"/>
      <c r="E7" s="39"/>
      <c r="F7" s="39"/>
      <c r="G7" s="39"/>
      <c r="H7" s="39"/>
      <c r="I7" s="39"/>
      <c r="J7" s="39"/>
      <c r="K7" s="39"/>
      <c r="L7" s="39"/>
      <c r="M7" s="39"/>
      <c r="N7" s="39"/>
      <c r="O7" s="39"/>
      <c r="P7" s="39"/>
      <c r="Q7" s="39"/>
      <c r="R7" s="39"/>
      <c r="S7" s="39"/>
      <c r="T7" s="39"/>
      <c r="U7" s="39"/>
      <c r="V7" s="39"/>
      <c r="W7" s="39"/>
      <c r="X7" s="39"/>
      <c r="Y7" s="40"/>
      <c r="Z7" s="40"/>
      <c r="AA7" s="40"/>
      <c r="AB7" s="40"/>
      <c r="AC7" s="40"/>
    </row>
    <row r="8" spans="1:29" ht="31.9" customHeight="1" thickBot="1">
      <c r="A8" s="400" t="s">
        <v>62</v>
      </c>
      <c r="B8" s="400"/>
      <c r="C8" s="400"/>
      <c r="D8" s="400"/>
      <c r="E8" s="400"/>
      <c r="F8" s="400"/>
      <c r="G8" s="400"/>
      <c r="H8" s="400"/>
      <c r="I8" s="400"/>
      <c r="J8" s="400"/>
      <c r="K8" s="400"/>
      <c r="L8" s="363"/>
      <c r="M8" s="363"/>
      <c r="N8" s="363"/>
      <c r="O8" s="363"/>
      <c r="P8" s="363"/>
      <c r="Q8" s="363"/>
      <c r="R8" s="363"/>
      <c r="S8" s="363"/>
      <c r="T8" s="363"/>
      <c r="U8" s="363"/>
      <c r="V8" s="363"/>
      <c r="W8" s="363"/>
      <c r="X8" s="42"/>
      <c r="Y8" s="43"/>
      <c r="Z8" s="44"/>
      <c r="AA8" s="44"/>
      <c r="AB8" s="44"/>
      <c r="AC8" s="44"/>
    </row>
    <row r="9" spans="1:29">
      <c r="A9" s="39"/>
      <c r="B9" s="39"/>
      <c r="C9" s="39"/>
      <c r="D9" s="39"/>
      <c r="E9" s="39"/>
      <c r="F9" s="39"/>
      <c r="G9" s="39"/>
      <c r="H9" s="39"/>
      <c r="I9" s="39"/>
      <c r="J9" s="39"/>
      <c r="K9" s="39"/>
      <c r="L9" s="39"/>
      <c r="M9" s="39"/>
      <c r="N9" s="39"/>
      <c r="O9" s="39"/>
      <c r="P9" s="39"/>
      <c r="Q9" s="39"/>
      <c r="R9" s="39"/>
      <c r="S9" s="39"/>
      <c r="T9" s="39"/>
      <c r="U9" s="39"/>
      <c r="V9" s="39"/>
      <c r="W9" s="39"/>
      <c r="X9" s="40"/>
      <c r="Y9" s="40"/>
      <c r="Z9" s="40"/>
      <c r="AA9" s="40"/>
      <c r="AB9" s="40"/>
      <c r="AC9" s="40"/>
    </row>
    <row r="10" spans="1:29">
      <c r="A10" s="45" t="s">
        <v>55</v>
      </c>
      <c r="B10" s="45"/>
      <c r="C10" s="39"/>
      <c r="D10" s="39"/>
      <c r="E10" s="39"/>
      <c r="F10" s="39"/>
      <c r="G10" s="39"/>
      <c r="H10" s="39"/>
      <c r="I10" s="39"/>
      <c r="J10" s="39"/>
      <c r="K10" s="39"/>
      <c r="L10" s="39"/>
      <c r="M10" s="39"/>
      <c r="N10" s="39"/>
      <c r="O10" s="39"/>
      <c r="P10" s="39"/>
      <c r="Q10" s="39"/>
      <c r="R10" s="39"/>
      <c r="S10" s="39"/>
      <c r="T10" s="39"/>
      <c r="U10" s="39"/>
      <c r="V10" s="39"/>
      <c r="W10" s="39"/>
      <c r="X10" s="40"/>
      <c r="Y10" s="40"/>
      <c r="Z10" s="40"/>
      <c r="AA10" s="40"/>
      <c r="AB10" s="40"/>
      <c r="AC10" s="40"/>
    </row>
    <row r="11" spans="1:29" ht="38.5" customHeight="1">
      <c r="A11" s="416" t="s">
        <v>52</v>
      </c>
      <c r="B11" s="424" t="s">
        <v>53</v>
      </c>
      <c r="C11" s="425"/>
      <c r="D11" s="425"/>
      <c r="E11" s="422" t="s">
        <v>252</v>
      </c>
      <c r="F11" s="422"/>
      <c r="G11" s="423"/>
      <c r="H11" s="114"/>
      <c r="I11" s="39"/>
      <c r="J11" s="39"/>
      <c r="K11" s="39"/>
      <c r="L11" s="39"/>
      <c r="M11" s="39"/>
      <c r="N11" s="39"/>
      <c r="O11" s="39"/>
      <c r="P11" s="39"/>
      <c r="Q11" s="39"/>
      <c r="R11" s="39"/>
      <c r="S11" s="39"/>
      <c r="T11" s="39"/>
      <c r="U11" s="39"/>
      <c r="V11" s="39"/>
      <c r="W11" s="40"/>
      <c r="X11" s="40"/>
      <c r="Y11" s="40"/>
      <c r="Z11" s="40"/>
      <c r="AA11" s="40"/>
      <c r="AB11" s="40"/>
      <c r="AC11" s="40"/>
    </row>
    <row r="12" spans="1:29" ht="35.5" customHeight="1">
      <c r="A12" s="416"/>
      <c r="B12" s="426" t="s">
        <v>54</v>
      </c>
      <c r="C12" s="427"/>
      <c r="D12" s="427"/>
      <c r="E12" s="420" t="s">
        <v>335</v>
      </c>
      <c r="F12" s="420"/>
      <c r="G12" s="421"/>
      <c r="H12" s="115">
        <f>IF(C18='Nature combustibles'!A14,1,0)</f>
        <v>0</v>
      </c>
      <c r="I12" s="39"/>
      <c r="J12" s="39"/>
      <c r="K12" s="39"/>
      <c r="L12" s="39"/>
      <c r="M12" s="39"/>
      <c r="N12" s="39"/>
      <c r="O12" s="39"/>
      <c r="P12" s="39"/>
      <c r="Q12" s="39"/>
      <c r="R12" s="39"/>
      <c r="S12" s="39"/>
      <c r="T12" s="39"/>
      <c r="U12" s="39"/>
      <c r="V12" s="39"/>
      <c r="W12" s="40"/>
      <c r="X12" s="40"/>
      <c r="Y12" s="40"/>
      <c r="Z12" s="40"/>
      <c r="AA12" s="40"/>
      <c r="AB12" s="40"/>
      <c r="AC12" s="40"/>
    </row>
    <row r="13" spans="1:29">
      <c r="A13" s="116"/>
      <c r="B13" s="116"/>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row>
    <row r="14" spans="1:29">
      <c r="A14" s="110" t="s">
        <v>56</v>
      </c>
      <c r="B14" s="11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row>
    <row r="15" spans="1:29" ht="91.15" customHeight="1" thickBot="1">
      <c r="A15" s="419" t="s">
        <v>415</v>
      </c>
      <c r="B15" s="419"/>
      <c r="C15" s="419"/>
      <c r="D15" s="419"/>
      <c r="E15" s="419"/>
      <c r="F15" s="419"/>
      <c r="G15" s="419"/>
      <c r="H15" s="419"/>
      <c r="I15" s="419"/>
      <c r="J15" s="419"/>
      <c r="K15" s="419"/>
      <c r="L15" s="419"/>
      <c r="M15" s="419"/>
      <c r="N15" s="419"/>
      <c r="O15" s="40"/>
      <c r="P15" s="40"/>
      <c r="Q15" s="40"/>
      <c r="R15" s="40"/>
      <c r="S15" s="40"/>
      <c r="T15" s="40"/>
      <c r="U15" s="40"/>
      <c r="V15" s="40"/>
      <c r="W15" s="40"/>
      <c r="X15" s="40"/>
      <c r="Y15" s="40"/>
      <c r="Z15" s="40"/>
      <c r="AA15" s="40"/>
      <c r="AB15" s="40"/>
      <c r="AC15" s="40"/>
    </row>
    <row r="16" spans="1:29" s="58" customFormat="1" ht="101.5" customHeight="1">
      <c r="A16" s="340" t="s">
        <v>0</v>
      </c>
      <c r="B16" s="341" t="s">
        <v>251</v>
      </c>
      <c r="C16" s="342" t="s">
        <v>47</v>
      </c>
      <c r="D16" s="342" t="s">
        <v>46</v>
      </c>
      <c r="E16" s="341" t="s">
        <v>392</v>
      </c>
      <c r="F16" s="340" t="s">
        <v>84</v>
      </c>
      <c r="G16" s="342" t="s">
        <v>60</v>
      </c>
      <c r="H16" s="342" t="s">
        <v>61</v>
      </c>
      <c r="I16" s="342" t="s">
        <v>22</v>
      </c>
      <c r="J16" s="342" t="s">
        <v>1</v>
      </c>
      <c r="K16" s="342" t="s">
        <v>24</v>
      </c>
      <c r="L16" s="342" t="s">
        <v>23</v>
      </c>
      <c r="M16" s="342" t="s">
        <v>2</v>
      </c>
      <c r="N16" s="98" t="s">
        <v>346</v>
      </c>
      <c r="O16" s="342" t="s">
        <v>76</v>
      </c>
      <c r="P16" s="342" t="s">
        <v>352</v>
      </c>
      <c r="Q16" s="342" t="s">
        <v>353</v>
      </c>
      <c r="R16" s="342" t="s">
        <v>407</v>
      </c>
      <c r="S16" s="341" t="s">
        <v>336</v>
      </c>
      <c r="T16" s="341" t="s">
        <v>337</v>
      </c>
      <c r="U16" s="341" t="s">
        <v>250</v>
      </c>
      <c r="V16" s="343" t="s">
        <v>73</v>
      </c>
      <c r="W16" s="57"/>
      <c r="X16" s="57"/>
      <c r="Y16" s="57"/>
      <c r="Z16" s="57"/>
      <c r="AA16" s="57"/>
      <c r="AB16" s="57"/>
    </row>
    <row r="17" spans="1:28" ht="40.15" customHeight="1">
      <c r="A17" s="278"/>
      <c r="B17" s="279"/>
      <c r="C17" s="280"/>
      <c r="D17" s="280"/>
      <c r="E17" s="312" t="str">
        <f>IF(D17='Nature combustibles'!$B$2,'Nature combustibles'!$C$2,IF(D17='Nature combustibles'!$B$3,'Nature combustibles'!$C$3,IF(D17='Nature combustibles'!$B$4,'Nature combustibles'!$C$4,IF(D17='Nature combustibles'!$B$5,'Nature combustibles'!$C$5,IF(D17='Nature combustibles'!$B$6,'Nature combustibles'!$C$6,IF(D17='Nature combustibles'!$B$7,'Nature combustibles'!$C$7,IF(D17='Nature combustibles'!$B$8,'Nature combustibles'!$C$8,IF(D17='Nature combustibles'!$B$9,'Nature combustibles'!$C$9,IF(D17='Nature combustibles'!$B$11,'Nature combustibles'!$C$11,IF(D17='Nature combustibles'!$B$12,'Nature combustibles'!$C$12,IF(D17='Nature combustibles'!$B$13,'Nature combustibles'!$C$13,"")))))))))))</f>
        <v/>
      </c>
      <c r="F17" s="280"/>
      <c r="G17" s="282"/>
      <c r="H17" s="282"/>
      <c r="I17" s="282"/>
      <c r="J17" s="283" t="str">
        <f>IF(G17*I17/1000=0,"",G17*I17/1000)</f>
        <v/>
      </c>
      <c r="K17" s="278"/>
      <c r="L17" s="285" t="str">
        <f>IF(K17="",J17,J17*K17)</f>
        <v/>
      </c>
      <c r="M17" s="284" t="str">
        <f>IF(L17="","",L17/SUM($L$17:$L$35))</f>
        <v/>
      </c>
      <c r="N17" s="278"/>
      <c r="O17" s="285" t="str">
        <f>IF(OR(D17='Nature combustibles'!$B$2,D17='Nature combustibles'!$B$11,D17='Nature combustibles'!$B$13),IF(G17*N17/1000=0,"",G17*N17),"")</f>
        <v/>
      </c>
      <c r="P17" s="278"/>
      <c r="Q17" s="278"/>
      <c r="R17" s="278"/>
      <c r="S17" s="297" t="str">
        <f>IF(G17="","",IF(OR(C17='Nature combustibles'!$A$14,C17='Nature combustibles'!$A$15),"valeur par défaut non existante",MAX(VLOOKUP(Fournisseurs!$E17&amp;Fournisseurs!$B17,'Données REDII'!$E$119:$M$180,3,FALSE),VLOOKUP(Fournisseurs!$E17&amp;Fournisseurs!$B17,'Données REDII'!$E$119:$M$180,8,FALSE))))</f>
        <v/>
      </c>
      <c r="T17" s="297" t="str">
        <f>IF(G17="","",IF(OR(C17='Nature combustibles'!$A$14,C17='Nature combustibles'!$A$15),"valeur par défaut non existante",MAX(VLOOKUP(Fournisseurs!$E17&amp;Fournisseurs!$B17,'Données REDII'!$E$119:$M$180,2,FALSE),VLOOKUP(Fournisseurs!$E17&amp;Fournisseurs!$B17,'Données REDII'!$E$119:$M$180,7,FALSE))))</f>
        <v/>
      </c>
      <c r="U17" s="297" t="str">
        <f>IF(S17="","",IF(AND(OR(C17='Nature combustibles'!$A$14,C17='Nature combustibles'!$A$15),Fournisseurs!H17="oui"),"Critère GES présumé atteint",IF(AND(OR(C17='Nature combustibles'!$A$14,C17='Nature combustibles'!$A$15),Fournisseurs!H17="non"),"Prendre contact avec l'ADEME",IF('Plan d''appro'!$C$35&lt;DATE(2021,1,1),
"Pas de critère à respecter",
IF(G17&lt;&gt;"",
IF(AND('Plan d''appro'!$C$35&gt;=DATE(2021,1,1),'Plan d''appro'!$C$35&lt;DATE(2026,1,1)),IF(S17&gt;=0.7,"Elec. : oui","Elec. : non"),
IF(S17&gt;=0.8,"Elec. : oui","Elec. : non"))
&amp;" / "&amp;
IF(AND('Plan d''appro'!$C$35&gt;=DATE(2021,1,1),'Plan d''appro'!$C$35&lt;DATE(2026,1,1)),IF(T17&gt;=0.7,"Chaleur : oui","Chaleur : non"),
IF(T17&gt;=0.8,"Chaleur. : oui","Chaleur. : non")),
"")))))</f>
        <v/>
      </c>
      <c r="V17" s="286"/>
      <c r="W17" s="417"/>
      <c r="X17" s="418"/>
      <c r="Y17" s="418"/>
      <c r="Z17" s="418"/>
      <c r="AA17" s="40"/>
      <c r="AB17" s="40"/>
    </row>
    <row r="18" spans="1:28" ht="40.15" customHeight="1">
      <c r="A18" s="278"/>
      <c r="B18" s="279"/>
      <c r="C18" s="280"/>
      <c r="D18" s="281"/>
      <c r="E18" s="312" t="str">
        <f>IF(D18='Nature combustibles'!$B$2,'Nature combustibles'!$C$2,IF(D18='Nature combustibles'!$B$3,'Nature combustibles'!$C$3,IF(D18='Nature combustibles'!$B$4,'Nature combustibles'!$C$4,IF(D18='Nature combustibles'!$B$5,'Nature combustibles'!$C$5,IF(D18='Nature combustibles'!$B$6,'Nature combustibles'!$C$6,IF(D18='Nature combustibles'!$B$7,'Nature combustibles'!$C$7,IF(D18='Nature combustibles'!$B$8,'Nature combustibles'!$C$8,IF(D18='Nature combustibles'!$B$9,'Nature combustibles'!$C$9,IF(D18='Nature combustibles'!$B$11,'Nature combustibles'!$C$11,IF(D18='Nature combustibles'!$B$12,'Nature combustibles'!$C$12,IF(D18='Nature combustibles'!$B$13,'Nature combustibles'!$C$13,"")))))))))))</f>
        <v/>
      </c>
      <c r="F18" s="280"/>
      <c r="G18" s="282"/>
      <c r="H18" s="282"/>
      <c r="I18" s="282"/>
      <c r="J18" s="283" t="str">
        <f t="shared" ref="J18:J35" si="0">IF(G18*I18/1000=0,"",G18*I18/1000)</f>
        <v/>
      </c>
      <c r="K18" s="278"/>
      <c r="L18" s="285" t="str">
        <f t="shared" ref="L18:L35" si="1">IF(K18="",J18,J18*K18)</f>
        <v/>
      </c>
      <c r="M18" s="284" t="str">
        <f>IF(L18="","",L18/SUM($L$17:$L$35))</f>
        <v/>
      </c>
      <c r="N18" s="278"/>
      <c r="O18" s="285" t="str">
        <f>IF(OR(D18='Nature combustibles'!$B$2,D18='Nature combustibles'!$B$11,D18='Nature combustibles'!$B$13),IF(G18*N18/1000=0,"",G18*N18),"")</f>
        <v/>
      </c>
      <c r="P18" s="278"/>
      <c r="Q18" s="278"/>
      <c r="R18" s="278"/>
      <c r="S18" s="297" t="str">
        <f>IF(G18="","",IF(OR(C18='Nature combustibles'!$A$14,C18='Nature combustibles'!$A$15),"valeur par défaut non existante",MAX(VLOOKUP(Fournisseurs!$E18&amp;Fournisseurs!$B18,'Données REDII'!$E$119:$M$180,3,FALSE),VLOOKUP(Fournisseurs!$E18&amp;Fournisseurs!$B18,'Données REDII'!$E$119:$M$180,8,FALSE))))</f>
        <v/>
      </c>
      <c r="T18" s="297" t="str">
        <f>IF(G18="","",IF(OR(C18='Nature combustibles'!$A$14,C18='Nature combustibles'!$A$15),"valeur par défaut non existante",MAX(VLOOKUP(Fournisseurs!$E18&amp;Fournisseurs!$B18,'Données REDII'!$E$119:$M$180,2,FALSE),VLOOKUP(Fournisseurs!$E18&amp;Fournisseurs!$B18,'Données REDII'!$E$119:$M$180,7,FALSE))))</f>
        <v/>
      </c>
      <c r="U18" s="297" t="str">
        <f>IF(S18="","",IF(AND(OR(C18='Nature combustibles'!$A$14,C18='Nature combustibles'!$A$15),Fournisseurs!H18="oui"),"Critère GES présumé atteint",IF(AND(OR(C18='Nature combustibles'!$A$14,C18='Nature combustibles'!$A$15),Fournisseurs!H18="non"),"Prendre contact avec l'ADEME",IF('Plan d''appro'!$C$35&lt;DATE(2021,1,1),
"Pas de critère à respecter",
IF(G18&lt;&gt;"",
IF(AND('Plan d''appro'!$C$35&gt;=DATE(2021,1,1),'Plan d''appro'!$C$35&lt;DATE(2026,1,1)),IF(S18&gt;=0.7,"Elec. : oui","Elec. : non"),
IF(S18&gt;=0.8,"Elec. : oui","Elec. : non"))
&amp;" / "&amp;
IF(AND('Plan d''appro'!$C$35&gt;=DATE(2021,1,1),'Plan d''appro'!$C$35&lt;DATE(2026,1,1)),IF(T18&gt;=0.7,"Chaleur : oui","Chaleur : non"),
IF(T18&gt;=0.8,"Chaleur. : oui","Chaleur. : non")),
"")))))</f>
        <v/>
      </c>
      <c r="V18" s="286"/>
      <c r="W18" s="417"/>
      <c r="X18" s="418"/>
      <c r="Y18" s="418"/>
      <c r="Z18" s="418"/>
      <c r="AA18" s="40"/>
      <c r="AB18" s="40"/>
    </row>
    <row r="19" spans="1:28" ht="40.15" customHeight="1">
      <c r="A19" s="278"/>
      <c r="B19" s="279"/>
      <c r="C19" s="280"/>
      <c r="D19" s="281"/>
      <c r="E19" s="312" t="str">
        <f>IF(D19='Nature combustibles'!$B$2,'Nature combustibles'!$C$2,IF(D19='Nature combustibles'!$B$3,'Nature combustibles'!$C$3,IF(D19='Nature combustibles'!$B$4,'Nature combustibles'!$C$4,IF(D19='Nature combustibles'!$B$5,'Nature combustibles'!$C$5,IF(D19='Nature combustibles'!$B$6,'Nature combustibles'!$C$6,IF(D19='Nature combustibles'!$B$7,'Nature combustibles'!$C$7,IF(D19='Nature combustibles'!$B$8,'Nature combustibles'!$C$8,IF(D19='Nature combustibles'!$B$9,'Nature combustibles'!$C$9,IF(D19='Nature combustibles'!$B$11,'Nature combustibles'!$C$11,IF(D19='Nature combustibles'!$B$12,'Nature combustibles'!$C$12,IF(D19='Nature combustibles'!$B$13,'Nature combustibles'!$C$13,"")))))))))))</f>
        <v/>
      </c>
      <c r="F19" s="280"/>
      <c r="G19" s="282"/>
      <c r="H19" s="282"/>
      <c r="I19" s="282"/>
      <c r="J19" s="283" t="str">
        <f t="shared" si="0"/>
        <v/>
      </c>
      <c r="K19" s="278"/>
      <c r="L19" s="285" t="str">
        <f t="shared" si="1"/>
        <v/>
      </c>
      <c r="M19" s="284" t="str">
        <f t="shared" ref="M19:M21" si="2">IF(L19="","",L19/SUM($L$17:$L$35))</f>
        <v/>
      </c>
      <c r="N19" s="278"/>
      <c r="O19" s="285" t="str">
        <f>IF(OR(D19='Nature combustibles'!$B$2,D19='Nature combustibles'!$B$11,D19='Nature combustibles'!$B$13),IF(G19*N19/1000=0,"",G19*N19),"")</f>
        <v/>
      </c>
      <c r="P19" s="278"/>
      <c r="Q19" s="278"/>
      <c r="R19" s="278"/>
      <c r="S19" s="297" t="str">
        <f>IF(G19="","",IF(OR(C19='Nature combustibles'!$A$14,C19='Nature combustibles'!$A$15),"valeur par défaut non existante",MAX(VLOOKUP(Fournisseurs!$E19&amp;Fournisseurs!$B19,'Données REDII'!$E$119:$M$180,3,FALSE),VLOOKUP(Fournisseurs!$E19&amp;Fournisseurs!$B19,'Données REDII'!$E$119:$M$180,8,FALSE))))</f>
        <v/>
      </c>
      <c r="T19" s="297" t="str">
        <f>IF(G19="","",IF(OR(C19='Nature combustibles'!$A$14,C19='Nature combustibles'!$A$15),"valeur par défaut non existante",MAX(VLOOKUP(Fournisseurs!$E19&amp;Fournisseurs!$B19,'Données REDII'!$E$119:$M$180,2,FALSE),VLOOKUP(Fournisseurs!$E19&amp;Fournisseurs!$B19,'Données REDII'!$E$119:$M$180,7,FALSE))))</f>
        <v/>
      </c>
      <c r="U19" s="297" t="str">
        <f>IF(S19="","",IF(AND(OR(C19='Nature combustibles'!$A$14,C19='Nature combustibles'!$A$15),Fournisseurs!H19="oui"),"Critère GES présumé atteint",IF(AND(OR(C19='Nature combustibles'!$A$14,C19='Nature combustibles'!$A$15),Fournisseurs!H19="non"),"Prendre contact avec l'ADEME",IF('Plan d''appro'!$C$35&lt;DATE(2021,1,1),
"Pas de critère à respecter",
IF(G19&lt;&gt;"",
IF(AND('Plan d''appro'!$C$35&gt;=DATE(2021,1,1),'Plan d''appro'!$C$35&lt;DATE(2026,1,1)),IF(S19&gt;=0.7,"Elec. : oui","Elec. : non"),
IF(S19&gt;=0.8,"Elec. : oui","Elec. : non"))
&amp;" / "&amp;
IF(AND('Plan d''appro'!$C$35&gt;=DATE(2021,1,1),'Plan d''appro'!$C$35&lt;DATE(2026,1,1)),IF(T19&gt;=0.7,"Chaleur : oui","Chaleur : non"),
IF(T19&gt;=0.8,"Chaleur. : oui","Chaleur. : non")),
"")))))</f>
        <v/>
      </c>
      <c r="V19" s="286"/>
      <c r="W19" s="49"/>
      <c r="X19" s="50"/>
      <c r="Y19" s="50"/>
      <c r="Z19" s="50"/>
      <c r="AA19" s="40"/>
      <c r="AB19" s="40"/>
    </row>
    <row r="20" spans="1:28" ht="40.15" customHeight="1">
      <c r="A20" s="278"/>
      <c r="B20" s="279"/>
      <c r="C20" s="280"/>
      <c r="D20" s="281"/>
      <c r="E20" s="312" t="str">
        <f>IF(D20='Nature combustibles'!$B$2,'Nature combustibles'!$C$2,IF(D20='Nature combustibles'!$B$3,'Nature combustibles'!$C$3,IF(D20='Nature combustibles'!$B$4,'Nature combustibles'!$C$4,IF(D20='Nature combustibles'!$B$5,'Nature combustibles'!$C$5,IF(D20='Nature combustibles'!$B$6,'Nature combustibles'!$C$6,IF(D20='Nature combustibles'!$B$7,'Nature combustibles'!$C$7,IF(D20='Nature combustibles'!$B$8,'Nature combustibles'!$C$8,IF(D20='Nature combustibles'!$B$9,'Nature combustibles'!$C$9,IF(D20='Nature combustibles'!$B$11,'Nature combustibles'!$C$11,IF(D20='Nature combustibles'!$B$12,'Nature combustibles'!$C$12,IF(D20='Nature combustibles'!$B$13,'Nature combustibles'!$C$13,"")))))))))))</f>
        <v/>
      </c>
      <c r="F20" s="280"/>
      <c r="G20" s="282"/>
      <c r="H20" s="282"/>
      <c r="I20" s="282"/>
      <c r="J20" s="283" t="str">
        <f t="shared" si="0"/>
        <v/>
      </c>
      <c r="K20" s="278"/>
      <c r="L20" s="285" t="str">
        <f t="shared" si="1"/>
        <v/>
      </c>
      <c r="M20" s="284" t="str">
        <f t="shared" si="2"/>
        <v/>
      </c>
      <c r="N20" s="278"/>
      <c r="O20" s="285" t="str">
        <f>IF(OR(D20='Nature combustibles'!$B$2,D20='Nature combustibles'!$B$11,D20='Nature combustibles'!$B$13),IF(G20*N20/1000=0,"",G20*N20),"")</f>
        <v/>
      </c>
      <c r="P20" s="278"/>
      <c r="Q20" s="278"/>
      <c r="R20" s="278"/>
      <c r="S20" s="297" t="str">
        <f>IF(G20="","",IF(OR(C20='Nature combustibles'!$A$14,C20='Nature combustibles'!$A$15),"valeur par défaut non existante",MAX(VLOOKUP(Fournisseurs!$E20&amp;Fournisseurs!$B20,'Données REDII'!$E$119:$M$180,3,FALSE),VLOOKUP(Fournisseurs!$E20&amp;Fournisseurs!$B20,'Données REDII'!$E$119:$M$180,8,FALSE))))</f>
        <v/>
      </c>
      <c r="T20" s="297" t="str">
        <f>IF(G20="","",IF(OR(C20='Nature combustibles'!$A$14,C20='Nature combustibles'!$A$15),"valeur par défaut non existante",MAX(VLOOKUP(Fournisseurs!$E20&amp;Fournisseurs!$B20,'Données REDII'!$E$119:$M$180,2,FALSE),VLOOKUP(Fournisseurs!$E20&amp;Fournisseurs!$B20,'Données REDII'!$E$119:$M$180,7,FALSE))))</f>
        <v/>
      </c>
      <c r="U20" s="297" t="str">
        <f>IF(S20="","",IF(AND(OR(C20='Nature combustibles'!$A$14,C20='Nature combustibles'!$A$15),Fournisseurs!H20="oui"),"Critère GES présumé atteint",IF(AND(OR(C20='Nature combustibles'!$A$14,C20='Nature combustibles'!$A$15),Fournisseurs!H20="non"),"Prendre contact avec l'ADEME",IF('Plan d''appro'!$C$35&lt;DATE(2021,1,1),
"Pas de critère à respecter",
IF(G20&lt;&gt;"",
IF(AND('Plan d''appro'!$C$35&gt;=DATE(2021,1,1),'Plan d''appro'!$C$35&lt;DATE(2026,1,1)),IF(S20&gt;=0.7,"Elec. : oui","Elec. : non"),
IF(S20&gt;=0.8,"Elec. : oui","Elec. : non"))
&amp;" / "&amp;
IF(AND('Plan d''appro'!$C$35&gt;=DATE(2021,1,1),'Plan d''appro'!$C$35&lt;DATE(2026,1,1)),IF(T20&gt;=0.7,"Chaleur : oui","Chaleur : non"),
IF(T20&gt;=0.8,"Chaleur. : oui","Chaleur. : non")),
"")))))</f>
        <v/>
      </c>
      <c r="V20" s="286"/>
      <c r="W20" s="49"/>
      <c r="X20" s="50"/>
      <c r="Y20" s="50"/>
      <c r="Z20" s="50"/>
      <c r="AA20" s="40"/>
      <c r="AB20" s="40"/>
    </row>
    <row r="21" spans="1:28" ht="40.15" customHeight="1">
      <c r="A21" s="278"/>
      <c r="B21" s="279"/>
      <c r="C21" s="280"/>
      <c r="D21" s="281"/>
      <c r="E21" s="312" t="str">
        <f>IF(D21='Nature combustibles'!$B$2,'Nature combustibles'!$C$2,IF(D21='Nature combustibles'!$B$3,'Nature combustibles'!$C$3,IF(D21='Nature combustibles'!$B$4,'Nature combustibles'!$C$4,IF(D21='Nature combustibles'!$B$5,'Nature combustibles'!$C$5,IF(D21='Nature combustibles'!$B$6,'Nature combustibles'!$C$6,IF(D21='Nature combustibles'!$B$7,'Nature combustibles'!$C$7,IF(D21='Nature combustibles'!$B$8,'Nature combustibles'!$C$8,IF(D21='Nature combustibles'!$B$9,'Nature combustibles'!$C$9,IF(D21='Nature combustibles'!$B$11,'Nature combustibles'!$C$11,IF(D21='Nature combustibles'!$B$12,'Nature combustibles'!$C$12,IF(D21='Nature combustibles'!$B$13,'Nature combustibles'!$C$13,"")))))))))))</f>
        <v/>
      </c>
      <c r="F21" s="280"/>
      <c r="G21" s="282"/>
      <c r="H21" s="282"/>
      <c r="I21" s="282"/>
      <c r="J21" s="283" t="str">
        <f t="shared" si="0"/>
        <v/>
      </c>
      <c r="K21" s="278"/>
      <c r="L21" s="285" t="str">
        <f t="shared" si="1"/>
        <v/>
      </c>
      <c r="M21" s="284" t="str">
        <f t="shared" si="2"/>
        <v/>
      </c>
      <c r="N21" s="278"/>
      <c r="O21" s="285" t="str">
        <f>IF(OR(D21='Nature combustibles'!$B$2,D21='Nature combustibles'!$B$11,D21='Nature combustibles'!$B$13),IF(G21*N21/1000=0,"",G21*N21),"")</f>
        <v/>
      </c>
      <c r="P21" s="278"/>
      <c r="Q21" s="278"/>
      <c r="R21" s="278"/>
      <c r="S21" s="297" t="str">
        <f>IF(G21="","",IF(OR(C21='Nature combustibles'!$A$14,C21='Nature combustibles'!$A$15),"valeur par défaut non existante",MAX(VLOOKUP(Fournisseurs!$E21&amp;Fournisseurs!$B21,'Données REDII'!$E$119:$M$180,3,FALSE),VLOOKUP(Fournisseurs!$E21&amp;Fournisseurs!$B21,'Données REDII'!$E$119:$M$180,8,FALSE))))</f>
        <v/>
      </c>
      <c r="T21" s="297" t="str">
        <f>IF(G21="","",IF(OR(C21='Nature combustibles'!$A$14,C21='Nature combustibles'!$A$15),"valeur par défaut non existante",MAX(VLOOKUP(Fournisseurs!$E21&amp;Fournisseurs!$B21,'Données REDII'!$E$119:$M$180,2,FALSE),VLOOKUP(Fournisseurs!$E21&amp;Fournisseurs!$B21,'Données REDII'!$E$119:$M$180,7,FALSE))))</f>
        <v/>
      </c>
      <c r="U21" s="297" t="str">
        <f>IF(S21="","",IF(AND(OR(C21='Nature combustibles'!$A$14,C21='Nature combustibles'!$A$15),Fournisseurs!H21="oui"),"Critère GES présumé atteint",IF(AND(OR(C21='Nature combustibles'!$A$14,C21='Nature combustibles'!$A$15),Fournisseurs!H21="non"),"Prendre contact avec l'ADEME",IF('Plan d''appro'!$C$35&lt;DATE(2021,1,1),
"Pas de critère à respecter",
IF(G21&lt;&gt;"",
IF(AND('Plan d''appro'!$C$35&gt;=DATE(2021,1,1),'Plan d''appro'!$C$35&lt;DATE(2026,1,1)),IF(S21&gt;=0.7,"Elec. : oui","Elec. : non"),
IF(S21&gt;=0.8,"Elec. : oui","Elec. : non"))
&amp;" / "&amp;
IF(AND('Plan d''appro'!$C$35&gt;=DATE(2021,1,1),'Plan d''appro'!$C$35&lt;DATE(2026,1,1)),IF(T21&gt;=0.7,"Chaleur : oui","Chaleur : non"),
IF(T21&gt;=0.8,"Chaleur. : oui","Chaleur. : non")),
"")))))</f>
        <v/>
      </c>
      <c r="V21" s="286"/>
      <c r="W21" s="49"/>
      <c r="X21" s="50"/>
      <c r="Y21" s="50"/>
      <c r="Z21" s="50"/>
      <c r="AA21" s="40"/>
      <c r="AB21" s="40"/>
    </row>
    <row r="22" spans="1:28" ht="40.15" customHeight="1">
      <c r="A22" s="278"/>
      <c r="B22" s="279"/>
      <c r="C22" s="280"/>
      <c r="D22" s="281"/>
      <c r="E22" s="312" t="str">
        <f>IF(D22='Nature combustibles'!$B$2,'Nature combustibles'!$C$2,IF(D22='Nature combustibles'!$B$3,'Nature combustibles'!$C$3,IF(D22='Nature combustibles'!$B$4,'Nature combustibles'!$C$4,IF(D22='Nature combustibles'!$B$5,'Nature combustibles'!$C$5,IF(D22='Nature combustibles'!$B$6,'Nature combustibles'!$C$6,IF(D22='Nature combustibles'!$B$7,'Nature combustibles'!$C$7,IF(D22='Nature combustibles'!$B$8,'Nature combustibles'!$C$8,IF(D22='Nature combustibles'!$B$9,'Nature combustibles'!$C$9,IF(D22='Nature combustibles'!$B$11,'Nature combustibles'!$C$11,IF(D22='Nature combustibles'!$B$12,'Nature combustibles'!$C$12,IF(D22='Nature combustibles'!$B$13,'Nature combustibles'!$C$13,"")))))))))))</f>
        <v/>
      </c>
      <c r="F22" s="280"/>
      <c r="G22" s="282"/>
      <c r="H22" s="282"/>
      <c r="I22" s="282"/>
      <c r="J22" s="283"/>
      <c r="K22" s="278"/>
      <c r="L22" s="285"/>
      <c r="M22" s="284"/>
      <c r="N22" s="278"/>
      <c r="O22" s="285" t="str">
        <f>IF(OR(D22='Nature combustibles'!$B$2,D22='Nature combustibles'!$B$11,D22='Nature combustibles'!$B$13),IF(G22*N22/1000=0,"",G22*N22),"")</f>
        <v/>
      </c>
      <c r="P22" s="278"/>
      <c r="Q22" s="278"/>
      <c r="R22" s="278"/>
      <c r="S22" s="297" t="str">
        <f>IF(G22="","",IF(OR(C22='Nature combustibles'!$A$14,C22='Nature combustibles'!$A$15),"valeur par défaut non existante",MAX(VLOOKUP(Fournisseurs!$E22&amp;Fournisseurs!$B22,'Données REDII'!$E$119:$M$180,3,FALSE),VLOOKUP(Fournisseurs!$E22&amp;Fournisseurs!$B22,'Données REDII'!$E$119:$M$180,8,FALSE))))</f>
        <v/>
      </c>
      <c r="T22" s="297" t="str">
        <f>IF(G22="","",IF(OR(C22='Nature combustibles'!$A$14,C22='Nature combustibles'!$A$15),"valeur par défaut non existante",MAX(VLOOKUP(Fournisseurs!$E22&amp;Fournisseurs!$B22,'Données REDII'!$E$119:$M$180,2,FALSE),VLOOKUP(Fournisseurs!$E22&amp;Fournisseurs!$B22,'Données REDII'!$E$119:$M$180,7,FALSE))))</f>
        <v/>
      </c>
      <c r="U22" s="297" t="str">
        <f>IF(S22="","",IF(AND(OR(C22='Nature combustibles'!$A$14,C22='Nature combustibles'!$A$15),Fournisseurs!H22="oui"),"Critère GES présumé atteint",IF(AND(OR(C22='Nature combustibles'!$A$14,C22='Nature combustibles'!$A$15),Fournisseurs!H22="non"),"Prendre contact avec l'ADEME",IF('Plan d''appro'!$C$35&lt;DATE(2021,1,1),
"Pas de critère à respecter",
IF(G22&lt;&gt;"",
IF(AND('Plan d''appro'!$C$35&gt;=DATE(2021,1,1),'Plan d''appro'!$C$35&lt;DATE(2026,1,1)),IF(S22&gt;=0.7,"Elec. : oui","Elec. : non"),
IF(S22&gt;=0.8,"Elec. : oui","Elec. : non"))
&amp;" / "&amp;
IF(AND('Plan d''appro'!$C$35&gt;=DATE(2021,1,1),'Plan d''appro'!$C$35&lt;DATE(2026,1,1)),IF(T22&gt;=0.7,"Chaleur : oui","Chaleur : non"),
IF(T22&gt;=0.8,"Chaleur. : oui","Chaleur. : non")),
"")))))</f>
        <v/>
      </c>
      <c r="V22" s="286"/>
      <c r="W22" s="49"/>
      <c r="X22" s="50"/>
      <c r="Y22" s="50"/>
      <c r="Z22" s="50"/>
      <c r="AA22" s="40"/>
      <c r="AB22" s="40"/>
    </row>
    <row r="23" spans="1:28" ht="40.15" customHeight="1">
      <c r="A23" s="278"/>
      <c r="B23" s="279"/>
      <c r="C23" s="280"/>
      <c r="D23" s="281"/>
      <c r="E23" s="312" t="str">
        <f>IF(D23='Nature combustibles'!$B$2,'Nature combustibles'!$C$2,IF(D23='Nature combustibles'!$B$3,'Nature combustibles'!$C$3,IF(D23='Nature combustibles'!$B$4,'Nature combustibles'!$C$4,IF(D23='Nature combustibles'!$B$5,'Nature combustibles'!$C$5,IF(D23='Nature combustibles'!$B$6,'Nature combustibles'!$C$6,IF(D23='Nature combustibles'!$B$7,'Nature combustibles'!$C$7,IF(D23='Nature combustibles'!$B$8,'Nature combustibles'!$C$8,IF(D23='Nature combustibles'!$B$9,'Nature combustibles'!$C$9,IF(D23='Nature combustibles'!$B$11,'Nature combustibles'!$C$11,IF(D23='Nature combustibles'!$B$12,'Nature combustibles'!$C$12,IF(D23='Nature combustibles'!$B$13,'Nature combustibles'!$C$13,"")))))))))))</f>
        <v/>
      </c>
      <c r="F23" s="280"/>
      <c r="G23" s="282"/>
      <c r="H23" s="282"/>
      <c r="I23" s="287"/>
      <c r="J23" s="283" t="str">
        <f t="shared" si="0"/>
        <v/>
      </c>
      <c r="K23" s="278"/>
      <c r="L23" s="285" t="str">
        <f t="shared" si="1"/>
        <v/>
      </c>
      <c r="M23" s="284" t="str">
        <f t="shared" ref="M23:M28" si="3">IF(L23="","",L23/SUM($L$17:$L$35))</f>
        <v/>
      </c>
      <c r="N23" s="278"/>
      <c r="O23" s="285" t="str">
        <f>IF(OR(D23='Nature combustibles'!$B$2,D23='Nature combustibles'!$B$11,D23='Nature combustibles'!$B$13),IF(G23*N23/1000=0,"",G23*N23),"")</f>
        <v/>
      </c>
      <c r="P23" s="278"/>
      <c r="Q23" s="278"/>
      <c r="R23" s="278"/>
      <c r="S23" s="297" t="str">
        <f>IF(G23="","",IF(OR(C23='Nature combustibles'!$A$14,C23='Nature combustibles'!$A$15),"valeur par défaut non existante",MAX(VLOOKUP(Fournisseurs!$E23&amp;Fournisseurs!$B23,'Données REDII'!$E$119:$M$180,3,FALSE),VLOOKUP(Fournisseurs!$E23&amp;Fournisseurs!$B23,'Données REDII'!$E$119:$M$180,8,FALSE))))</f>
        <v/>
      </c>
      <c r="T23" s="297" t="str">
        <f>IF(G23="","",IF(OR(C23='Nature combustibles'!$A$14,C23='Nature combustibles'!$A$15),"valeur par défaut non existante",MAX(VLOOKUP(Fournisseurs!$E23&amp;Fournisseurs!$B23,'Données REDII'!$E$119:$M$180,2,FALSE),VLOOKUP(Fournisseurs!$E23&amp;Fournisseurs!$B23,'Données REDII'!$E$119:$M$180,7,FALSE))))</f>
        <v/>
      </c>
      <c r="U23" s="297" t="str">
        <f>IF(S23="","",IF(AND(OR(C23='Nature combustibles'!$A$14,C23='Nature combustibles'!$A$15),Fournisseurs!H23="oui"),"Critère GES présumé atteint",IF(AND(OR(C23='Nature combustibles'!$A$14,C23='Nature combustibles'!$A$15),Fournisseurs!H23="non"),"Prendre contact avec l'ADEME",IF('Plan d''appro'!$C$35&lt;DATE(2021,1,1),
"Pas de critère à respecter",
IF(G23&lt;&gt;"",
IF(AND('Plan d''appro'!$C$35&gt;=DATE(2021,1,1),'Plan d''appro'!$C$35&lt;DATE(2026,1,1)),IF(S23&gt;=0.7,"Elec. : oui","Elec. : non"),
IF(S23&gt;=0.8,"Elec. : oui","Elec. : non"))
&amp;" / "&amp;
IF(AND('Plan d''appro'!$C$35&gt;=DATE(2021,1,1),'Plan d''appro'!$C$35&lt;DATE(2026,1,1)),IF(T23&gt;=0.7,"Chaleur : oui","Chaleur : non"),
IF(T23&gt;=0.8,"Chaleur. : oui","Chaleur. : non")),
"")))))</f>
        <v/>
      </c>
      <c r="V23" s="286"/>
      <c r="W23" s="417"/>
      <c r="X23" s="418"/>
      <c r="Y23" s="418"/>
      <c r="Z23" s="418"/>
      <c r="AA23" s="40"/>
      <c r="AB23" s="40"/>
    </row>
    <row r="24" spans="1:28" ht="40.15" customHeight="1">
      <c r="A24" s="278"/>
      <c r="B24" s="279"/>
      <c r="C24" s="280"/>
      <c r="D24" s="281"/>
      <c r="E24" s="312" t="str">
        <f>IF(D24='Nature combustibles'!$B$2,'Nature combustibles'!$C$2,IF(D24='Nature combustibles'!$B$3,'Nature combustibles'!$C$3,IF(D24='Nature combustibles'!$B$4,'Nature combustibles'!$C$4,IF(D24='Nature combustibles'!$B$5,'Nature combustibles'!$C$5,IF(D24='Nature combustibles'!$B$6,'Nature combustibles'!$C$6,IF(D24='Nature combustibles'!$B$7,'Nature combustibles'!$C$7,IF(D24='Nature combustibles'!$B$8,'Nature combustibles'!$C$8,IF(D24='Nature combustibles'!$B$9,'Nature combustibles'!$C$9,IF(D24='Nature combustibles'!$B$11,'Nature combustibles'!$C$11,IF(D24='Nature combustibles'!$B$12,'Nature combustibles'!$C$12,IF(D24='Nature combustibles'!$B$13,'Nature combustibles'!$C$13,"")))))))))))</f>
        <v/>
      </c>
      <c r="F24" s="280"/>
      <c r="G24" s="282"/>
      <c r="H24" s="282"/>
      <c r="I24" s="287"/>
      <c r="J24" s="283" t="str">
        <f t="shared" si="0"/>
        <v/>
      </c>
      <c r="K24" s="278"/>
      <c r="L24" s="285" t="str">
        <f t="shared" si="1"/>
        <v/>
      </c>
      <c r="M24" s="284" t="str">
        <f t="shared" si="3"/>
        <v/>
      </c>
      <c r="N24" s="278"/>
      <c r="O24" s="285" t="str">
        <f>IF(OR(D24='Nature combustibles'!$B$2,D24='Nature combustibles'!$B$11,D24='Nature combustibles'!$B$13),IF(G24*N24/1000=0,"",G24*N24),"")</f>
        <v/>
      </c>
      <c r="P24" s="278"/>
      <c r="Q24" s="278"/>
      <c r="R24" s="278"/>
      <c r="S24" s="297" t="str">
        <f>IF(G24="","",IF(OR(C24='Nature combustibles'!$A$14,C24='Nature combustibles'!$A$15),"valeur par défaut non existante",MAX(VLOOKUP(Fournisseurs!$E24&amp;Fournisseurs!$B24,'Données REDII'!$E$119:$M$180,3,FALSE),VLOOKUP(Fournisseurs!$E24&amp;Fournisseurs!$B24,'Données REDII'!$E$119:$M$180,8,FALSE))))</f>
        <v/>
      </c>
      <c r="T24" s="297" t="str">
        <f>IF(G24="","",IF(OR(C24='Nature combustibles'!$A$14,C24='Nature combustibles'!$A$15),"valeur par défaut non existante",MAX(VLOOKUP(Fournisseurs!$E24&amp;Fournisseurs!$B24,'Données REDII'!$E$119:$M$180,2,FALSE),VLOOKUP(Fournisseurs!$E24&amp;Fournisseurs!$B24,'Données REDII'!$E$119:$M$180,7,FALSE))))</f>
        <v/>
      </c>
      <c r="U24" s="297" t="str">
        <f>IF(S24="","",IF(AND(OR(C24='Nature combustibles'!$A$14,C24='Nature combustibles'!$A$15),Fournisseurs!H24="oui"),"Critère GES présumé atteint",IF(AND(OR(C24='Nature combustibles'!$A$14,C24='Nature combustibles'!$A$15),Fournisseurs!H24="non"),"Prendre contact avec l'ADEME",IF('Plan d''appro'!$C$35&lt;DATE(2021,1,1),
"Pas de critère à respecter",
IF(G24&lt;&gt;"",
IF(AND('Plan d''appro'!$C$35&gt;=DATE(2021,1,1),'Plan d''appro'!$C$35&lt;DATE(2026,1,1)),IF(S24&gt;=0.7,"Elec. : oui","Elec. : non"),
IF(S24&gt;=0.8,"Elec. : oui","Elec. : non"))
&amp;" / "&amp;
IF(AND('Plan d''appro'!$C$35&gt;=DATE(2021,1,1),'Plan d''appro'!$C$35&lt;DATE(2026,1,1)),IF(T24&gt;=0.7,"Chaleur : oui","Chaleur : non"),
IF(T24&gt;=0.8,"Chaleur. : oui","Chaleur. : non")),
"")))))</f>
        <v/>
      </c>
      <c r="V24" s="286"/>
      <c r="W24" s="417"/>
      <c r="X24" s="418"/>
      <c r="Y24" s="418"/>
      <c r="Z24" s="418"/>
      <c r="AA24" s="40"/>
      <c r="AB24" s="40"/>
    </row>
    <row r="25" spans="1:28" ht="40.15" customHeight="1">
      <c r="A25" s="278"/>
      <c r="B25" s="279"/>
      <c r="C25" s="280"/>
      <c r="D25" s="281"/>
      <c r="E25" s="312" t="str">
        <f>IF(D25='Nature combustibles'!$B$2,'Nature combustibles'!$C$2,IF(D25='Nature combustibles'!$B$3,'Nature combustibles'!$C$3,IF(D25='Nature combustibles'!$B$4,'Nature combustibles'!$C$4,IF(D25='Nature combustibles'!$B$5,'Nature combustibles'!$C$5,IF(D25='Nature combustibles'!$B$6,'Nature combustibles'!$C$6,IF(D25='Nature combustibles'!$B$7,'Nature combustibles'!$C$7,IF(D25='Nature combustibles'!$B$8,'Nature combustibles'!$C$8,IF(D25='Nature combustibles'!$B$9,'Nature combustibles'!$C$9,IF(D25='Nature combustibles'!$B$11,'Nature combustibles'!$C$11,IF(D25='Nature combustibles'!$B$12,'Nature combustibles'!$C$12,IF(D25='Nature combustibles'!$B$13,'Nature combustibles'!$C$13,"")))))))))))</f>
        <v/>
      </c>
      <c r="F25" s="280"/>
      <c r="G25" s="282"/>
      <c r="H25" s="282"/>
      <c r="I25" s="287"/>
      <c r="J25" s="283" t="str">
        <f t="shared" si="0"/>
        <v/>
      </c>
      <c r="K25" s="278"/>
      <c r="L25" s="285" t="str">
        <f t="shared" si="1"/>
        <v/>
      </c>
      <c r="M25" s="284" t="str">
        <f t="shared" si="3"/>
        <v/>
      </c>
      <c r="N25" s="278"/>
      <c r="O25" s="285" t="str">
        <f>IF(OR(D25='Nature combustibles'!$B$2,D25='Nature combustibles'!$B$11,D25='Nature combustibles'!$B$13),IF(G25*N25/1000=0,"",G25*N25),"")</f>
        <v/>
      </c>
      <c r="P25" s="278"/>
      <c r="Q25" s="278"/>
      <c r="R25" s="278"/>
      <c r="S25" s="297" t="str">
        <f>IF(G25="","",IF(OR(C25='Nature combustibles'!$A$14,C25='Nature combustibles'!$A$15),"valeur par défaut non existante",MAX(VLOOKUP(Fournisseurs!$E25&amp;Fournisseurs!$B25,'Données REDII'!$E$119:$M$180,3,FALSE),VLOOKUP(Fournisseurs!$E25&amp;Fournisseurs!$B25,'Données REDII'!$E$119:$M$180,8,FALSE))))</f>
        <v/>
      </c>
      <c r="T25" s="297" t="str">
        <f>IF(G25="","",IF(OR(C25='Nature combustibles'!$A$14,C25='Nature combustibles'!$A$15),"valeur par défaut non existante",MAX(VLOOKUP(Fournisseurs!$E25&amp;Fournisseurs!$B25,'Données REDII'!$E$119:$M$180,2,FALSE),VLOOKUP(Fournisseurs!$E25&amp;Fournisseurs!$B25,'Données REDII'!$E$119:$M$180,7,FALSE))))</f>
        <v/>
      </c>
      <c r="U25" s="297" t="str">
        <f>IF(S25="","",IF(AND(OR(C25='Nature combustibles'!$A$14,C25='Nature combustibles'!$A$15),Fournisseurs!H25="oui"),"Critère GES présumé atteint",IF(AND(OR(C25='Nature combustibles'!$A$14,C25='Nature combustibles'!$A$15),Fournisseurs!H25="non"),"Prendre contact avec l'ADEME",IF('Plan d''appro'!$C$35&lt;DATE(2021,1,1),
"Pas de critère à respecter",
IF(G25&lt;&gt;"",
IF(AND('Plan d''appro'!$C$35&gt;=DATE(2021,1,1),'Plan d''appro'!$C$35&lt;DATE(2026,1,1)),IF(S25&gt;=0.7,"Elec. : oui","Elec. : non"),
IF(S25&gt;=0.8,"Elec. : oui","Elec. : non"))
&amp;" / "&amp;
IF(AND('Plan d''appro'!$C$35&gt;=DATE(2021,1,1),'Plan d''appro'!$C$35&lt;DATE(2026,1,1)),IF(T25&gt;=0.7,"Chaleur : oui","Chaleur : non"),
IF(T25&gt;=0.8,"Chaleur. : oui","Chaleur. : non")),
"")))))</f>
        <v/>
      </c>
      <c r="V25" s="286"/>
      <c r="W25" s="417"/>
      <c r="X25" s="418"/>
      <c r="Y25" s="418"/>
      <c r="Z25" s="418"/>
      <c r="AA25" s="40"/>
      <c r="AB25" s="40"/>
    </row>
    <row r="26" spans="1:28" ht="40.15" customHeight="1">
      <c r="A26" s="278"/>
      <c r="B26" s="279"/>
      <c r="C26" s="280"/>
      <c r="D26" s="281"/>
      <c r="E26" s="312" t="str">
        <f>IF(D26='Nature combustibles'!$B$2,'Nature combustibles'!$C$2,IF(D26='Nature combustibles'!$B$3,'Nature combustibles'!$C$3,IF(D26='Nature combustibles'!$B$4,'Nature combustibles'!$C$4,IF(D26='Nature combustibles'!$B$5,'Nature combustibles'!$C$5,IF(D26='Nature combustibles'!$B$6,'Nature combustibles'!$C$6,IF(D26='Nature combustibles'!$B$7,'Nature combustibles'!$C$7,IF(D26='Nature combustibles'!$B$8,'Nature combustibles'!$C$8,IF(D26='Nature combustibles'!$B$9,'Nature combustibles'!$C$9,IF(D26='Nature combustibles'!$B$11,'Nature combustibles'!$C$11,IF(D26='Nature combustibles'!$B$12,'Nature combustibles'!$C$12,IF(D26='Nature combustibles'!$B$13,'Nature combustibles'!$C$13,"")))))))))))</f>
        <v/>
      </c>
      <c r="F26" s="280"/>
      <c r="G26" s="282"/>
      <c r="H26" s="282"/>
      <c r="I26" s="287"/>
      <c r="J26" s="283" t="str">
        <f t="shared" si="0"/>
        <v/>
      </c>
      <c r="K26" s="278"/>
      <c r="L26" s="285" t="str">
        <f t="shared" si="1"/>
        <v/>
      </c>
      <c r="M26" s="284" t="str">
        <f t="shared" si="3"/>
        <v/>
      </c>
      <c r="N26" s="278"/>
      <c r="O26" s="285" t="str">
        <f>IF(OR(D26='Nature combustibles'!$B$2,D26='Nature combustibles'!$B$11,D26='Nature combustibles'!$B$13),IF(G26*N26/1000=0,"",G26*N26),"")</f>
        <v/>
      </c>
      <c r="P26" s="278"/>
      <c r="Q26" s="278"/>
      <c r="R26" s="278"/>
      <c r="S26" s="297" t="str">
        <f>IF(G26="","",IF(OR(C26='Nature combustibles'!$A$14,C26='Nature combustibles'!$A$15),"valeur par défaut non existante",MAX(VLOOKUP(Fournisseurs!$E26&amp;Fournisseurs!$B26,'Données REDII'!$E$119:$M$180,3,FALSE),VLOOKUP(Fournisseurs!$E26&amp;Fournisseurs!$B26,'Données REDII'!$E$119:$M$180,8,FALSE))))</f>
        <v/>
      </c>
      <c r="T26" s="297" t="str">
        <f>IF(G26="","",IF(OR(C26='Nature combustibles'!$A$14,C26='Nature combustibles'!$A$15),"valeur par défaut non existante",MAX(VLOOKUP(Fournisseurs!$E26&amp;Fournisseurs!$B26,'Données REDII'!$E$119:$M$180,2,FALSE),VLOOKUP(Fournisseurs!$E26&amp;Fournisseurs!$B26,'Données REDII'!$E$119:$M$180,7,FALSE))))</f>
        <v/>
      </c>
      <c r="U26" s="297" t="str">
        <f>IF(S26="","",IF(AND(OR(C26='Nature combustibles'!$A$14,C26='Nature combustibles'!$A$15),Fournisseurs!H26="oui"),"Critère GES présumé atteint",IF(AND(OR(C26='Nature combustibles'!$A$14,C26='Nature combustibles'!$A$15),Fournisseurs!H26="non"),"Prendre contact avec l'ADEME",IF('Plan d''appro'!$C$35&lt;DATE(2021,1,1),
"Pas de critère à respecter",
IF(G26&lt;&gt;"",
IF(AND('Plan d''appro'!$C$35&gt;=DATE(2021,1,1),'Plan d''appro'!$C$35&lt;DATE(2026,1,1)),IF(S26&gt;=0.7,"Elec. : oui","Elec. : non"),
IF(S26&gt;=0.8,"Elec. : oui","Elec. : non"))
&amp;" / "&amp;
IF(AND('Plan d''appro'!$C$35&gt;=DATE(2021,1,1),'Plan d''appro'!$C$35&lt;DATE(2026,1,1)),IF(T26&gt;=0.7,"Chaleur : oui","Chaleur : non"),
IF(T26&gt;=0.8,"Chaleur. : oui","Chaleur. : non")),
"")))))</f>
        <v/>
      </c>
      <c r="V26" s="286"/>
      <c r="W26" s="417"/>
      <c r="X26" s="418"/>
      <c r="Y26" s="418"/>
      <c r="Z26" s="418"/>
      <c r="AA26" s="40"/>
      <c r="AB26" s="40"/>
    </row>
    <row r="27" spans="1:28" ht="40.15" customHeight="1">
      <c r="A27" s="278"/>
      <c r="B27" s="279"/>
      <c r="C27" s="280"/>
      <c r="D27" s="281"/>
      <c r="E27" s="312" t="str">
        <f>IF(D27='Nature combustibles'!$B$2,'Nature combustibles'!$C$2,IF(D27='Nature combustibles'!$B$3,'Nature combustibles'!$C$3,IF(D27='Nature combustibles'!$B$4,'Nature combustibles'!$C$4,IF(D27='Nature combustibles'!$B$5,'Nature combustibles'!$C$5,IF(D27='Nature combustibles'!$B$6,'Nature combustibles'!$C$6,IF(D27='Nature combustibles'!$B$7,'Nature combustibles'!$C$7,IF(D27='Nature combustibles'!$B$8,'Nature combustibles'!$C$8,IF(D27='Nature combustibles'!$B$9,'Nature combustibles'!$C$9,IF(D27='Nature combustibles'!$B$11,'Nature combustibles'!$C$11,IF(D27='Nature combustibles'!$B$12,'Nature combustibles'!$C$12,IF(D27='Nature combustibles'!$B$13,'Nature combustibles'!$C$13,"")))))))))))</f>
        <v/>
      </c>
      <c r="F27" s="280"/>
      <c r="G27" s="282"/>
      <c r="H27" s="282"/>
      <c r="I27" s="287"/>
      <c r="J27" s="283" t="str">
        <f t="shared" si="0"/>
        <v/>
      </c>
      <c r="K27" s="278"/>
      <c r="L27" s="285" t="str">
        <f t="shared" si="1"/>
        <v/>
      </c>
      <c r="M27" s="284" t="str">
        <f t="shared" si="3"/>
        <v/>
      </c>
      <c r="N27" s="278"/>
      <c r="O27" s="285" t="str">
        <f>IF(OR(D27='Nature combustibles'!$B$2,D27='Nature combustibles'!$B$11,D27='Nature combustibles'!$B$13),IF(G27*N27/1000=0,"",G27*N27),"")</f>
        <v/>
      </c>
      <c r="P27" s="278"/>
      <c r="Q27" s="278"/>
      <c r="R27" s="278"/>
      <c r="S27" s="297" t="str">
        <f>IF(G27="","",IF(OR(C27='Nature combustibles'!$A$14,C27='Nature combustibles'!$A$15),"valeur par défaut non existante",MAX(VLOOKUP(Fournisseurs!$E27&amp;Fournisseurs!$B27,'Données REDII'!$E$119:$M$180,3,FALSE),VLOOKUP(Fournisseurs!$E27&amp;Fournisseurs!$B27,'Données REDII'!$E$119:$M$180,8,FALSE))))</f>
        <v/>
      </c>
      <c r="T27" s="297" t="str">
        <f>IF(G27="","",IF(OR(C27='Nature combustibles'!$A$14,C27='Nature combustibles'!$A$15),"valeur par défaut non existante",MAX(VLOOKUP(Fournisseurs!$E27&amp;Fournisseurs!$B27,'Données REDII'!$E$119:$M$180,2,FALSE),VLOOKUP(Fournisseurs!$E27&amp;Fournisseurs!$B27,'Données REDII'!$E$119:$M$180,7,FALSE))))</f>
        <v/>
      </c>
      <c r="U27" s="297" t="str">
        <f>IF(S27="","",IF(AND(OR(C27='Nature combustibles'!$A$14,C27='Nature combustibles'!$A$15),Fournisseurs!H27="oui"),"Critère GES présumé atteint",IF(AND(OR(C27='Nature combustibles'!$A$14,C27='Nature combustibles'!$A$15),Fournisseurs!H27="non"),"Prendre contact avec l'ADEME",IF('Plan d''appro'!$C$35&lt;DATE(2021,1,1),
"Pas de critère à respecter",
IF(G27&lt;&gt;"",
IF(AND('Plan d''appro'!$C$35&gt;=DATE(2021,1,1),'Plan d''appro'!$C$35&lt;DATE(2026,1,1)),IF(S27&gt;=0.7,"Elec. : oui","Elec. : non"),
IF(S27&gt;=0.8,"Elec. : oui","Elec. : non"))
&amp;" / "&amp;
IF(AND('Plan d''appro'!$C$35&gt;=DATE(2021,1,1),'Plan d''appro'!$C$35&lt;DATE(2026,1,1)),IF(T27&gt;=0.7,"Chaleur : oui","Chaleur : non"),
IF(T27&gt;=0.8,"Chaleur. : oui","Chaleur. : non")),
"")))))</f>
        <v/>
      </c>
      <c r="V27" s="286"/>
      <c r="W27" s="417"/>
      <c r="X27" s="418"/>
      <c r="Y27" s="418"/>
      <c r="Z27" s="418"/>
      <c r="AA27" s="40"/>
      <c r="AB27" s="40"/>
    </row>
    <row r="28" spans="1:28" ht="40.15" customHeight="1">
      <c r="A28" s="278"/>
      <c r="B28" s="279"/>
      <c r="C28" s="280"/>
      <c r="D28" s="281"/>
      <c r="E28" s="312" t="str">
        <f>IF(D28='Nature combustibles'!$B$2,'Nature combustibles'!$C$2,IF(D28='Nature combustibles'!$B$3,'Nature combustibles'!$C$3,IF(D28='Nature combustibles'!$B$4,'Nature combustibles'!$C$4,IF(D28='Nature combustibles'!$B$5,'Nature combustibles'!$C$5,IF(D28='Nature combustibles'!$B$6,'Nature combustibles'!$C$6,IF(D28='Nature combustibles'!$B$7,'Nature combustibles'!$C$7,IF(D28='Nature combustibles'!$B$8,'Nature combustibles'!$C$8,IF(D28='Nature combustibles'!$B$9,'Nature combustibles'!$C$9,IF(D28='Nature combustibles'!$B$11,'Nature combustibles'!$C$11,IF(D28='Nature combustibles'!$B$12,'Nature combustibles'!$C$12,IF(D28='Nature combustibles'!$B$13,'Nature combustibles'!$C$13,"")))))))))))</f>
        <v/>
      </c>
      <c r="F28" s="280"/>
      <c r="G28" s="282"/>
      <c r="H28" s="282"/>
      <c r="I28" s="287"/>
      <c r="J28" s="283" t="str">
        <f t="shared" si="0"/>
        <v/>
      </c>
      <c r="K28" s="278"/>
      <c r="L28" s="285" t="str">
        <f t="shared" si="1"/>
        <v/>
      </c>
      <c r="M28" s="284" t="str">
        <f t="shared" si="3"/>
        <v/>
      </c>
      <c r="N28" s="278"/>
      <c r="O28" s="285" t="str">
        <f>IF(OR(D28='Nature combustibles'!$B$2,D28='Nature combustibles'!$B$11,D28='Nature combustibles'!$B$13),IF(G28*N28/1000=0,"",G28*N28),"")</f>
        <v/>
      </c>
      <c r="P28" s="278"/>
      <c r="Q28" s="278"/>
      <c r="R28" s="278"/>
      <c r="S28" s="297" t="str">
        <f>IF(G28="","",IF(OR(C28='Nature combustibles'!$A$14,C28='Nature combustibles'!$A$15),"valeur par défaut non existante",MAX(VLOOKUP(Fournisseurs!$E28&amp;Fournisseurs!$B28,'Données REDII'!$E$119:$M$180,3,FALSE),VLOOKUP(Fournisseurs!$E28&amp;Fournisseurs!$B28,'Données REDII'!$E$119:$M$180,8,FALSE))))</f>
        <v/>
      </c>
      <c r="T28" s="297" t="str">
        <f>IF(G28="","",IF(OR(C28='Nature combustibles'!$A$14,C28='Nature combustibles'!$A$15),"valeur par défaut non existante",MAX(VLOOKUP(Fournisseurs!$E28&amp;Fournisseurs!$B28,'Données REDII'!$E$119:$M$180,2,FALSE),VLOOKUP(Fournisseurs!$E28&amp;Fournisseurs!$B28,'Données REDII'!$E$119:$M$180,7,FALSE))))</f>
        <v/>
      </c>
      <c r="U28" s="297" t="str">
        <f>IF(S28="","",IF(AND(OR(C28='Nature combustibles'!$A$14,C28='Nature combustibles'!$A$15),Fournisseurs!H28="oui"),"Critère GES présumé atteint",IF(AND(OR(C28='Nature combustibles'!$A$14,C28='Nature combustibles'!$A$15),Fournisseurs!H28="non"),"Prendre contact avec l'ADEME",IF('Plan d''appro'!$C$35&lt;DATE(2021,1,1),
"Pas de critère à respecter",
IF(G28&lt;&gt;"",
IF(AND('Plan d''appro'!$C$35&gt;=DATE(2021,1,1),'Plan d''appro'!$C$35&lt;DATE(2026,1,1)),IF(S28&gt;=0.7,"Elec. : oui","Elec. : non"),
IF(S28&gt;=0.8,"Elec. : oui","Elec. : non"))
&amp;" / "&amp;
IF(AND('Plan d''appro'!$C$35&gt;=DATE(2021,1,1),'Plan d''appro'!$C$35&lt;DATE(2026,1,1)),IF(T28&gt;=0.7,"Chaleur : oui","Chaleur : non"),
IF(T28&gt;=0.8,"Chaleur. : oui","Chaleur. : non")),
"")))))</f>
        <v/>
      </c>
      <c r="V28" s="286"/>
      <c r="W28" s="417"/>
      <c r="X28" s="418"/>
      <c r="Y28" s="418"/>
      <c r="Z28" s="418"/>
      <c r="AA28" s="40"/>
      <c r="AB28" s="40"/>
    </row>
    <row r="29" spans="1:28" ht="40.15" customHeight="1">
      <c r="A29" s="278"/>
      <c r="B29" s="279"/>
      <c r="C29" s="280"/>
      <c r="D29" s="281"/>
      <c r="E29" s="312" t="str">
        <f>IF(D29='Nature combustibles'!$B$2,'Nature combustibles'!$C$2,IF(D29='Nature combustibles'!$B$3,'Nature combustibles'!$C$3,IF(D29='Nature combustibles'!$B$4,'Nature combustibles'!$C$4,IF(D29='Nature combustibles'!$B$5,'Nature combustibles'!$C$5,IF(D29='Nature combustibles'!$B$6,'Nature combustibles'!$C$6,IF(D29='Nature combustibles'!$B$7,'Nature combustibles'!$C$7,IF(D29='Nature combustibles'!$B$8,'Nature combustibles'!$C$8,IF(D29='Nature combustibles'!$B$9,'Nature combustibles'!$C$9,IF(D29='Nature combustibles'!$B$11,'Nature combustibles'!$C$11,IF(D29='Nature combustibles'!$B$12,'Nature combustibles'!$C$12,IF(D29='Nature combustibles'!$B$13,'Nature combustibles'!$C$13,"")))))))))))</f>
        <v/>
      </c>
      <c r="F29" s="280"/>
      <c r="G29" s="282"/>
      <c r="H29" s="282"/>
      <c r="I29" s="287"/>
      <c r="J29" s="283" t="str">
        <f t="shared" si="0"/>
        <v/>
      </c>
      <c r="K29" s="278"/>
      <c r="L29" s="285" t="str">
        <f t="shared" si="1"/>
        <v/>
      </c>
      <c r="M29" s="284" t="str">
        <f t="shared" ref="M29:M35" si="4">IF(L29="","",L29/SUM($L$17:$L$35))</f>
        <v/>
      </c>
      <c r="N29" s="278"/>
      <c r="O29" s="285" t="str">
        <f>IF(OR(D29='Nature combustibles'!$B$2,D29='Nature combustibles'!$B$11,D29='Nature combustibles'!$B$13),IF(G29*N29/1000=0,"",G29*N29),"")</f>
        <v/>
      </c>
      <c r="P29" s="278"/>
      <c r="Q29" s="278"/>
      <c r="R29" s="278"/>
      <c r="S29" s="297" t="str">
        <f>IF(G29="","",IF(OR(C29='Nature combustibles'!$A$14,C29='Nature combustibles'!$A$15),"valeur par défaut non existante",MAX(VLOOKUP(Fournisseurs!$E29&amp;Fournisseurs!$B29,'Données REDII'!$E$119:$M$180,3,FALSE),VLOOKUP(Fournisseurs!$E29&amp;Fournisseurs!$B29,'Données REDII'!$E$119:$M$180,8,FALSE))))</f>
        <v/>
      </c>
      <c r="T29" s="297" t="str">
        <f>IF(G29="","",IF(OR(C29='Nature combustibles'!$A$14,C29='Nature combustibles'!$A$15),"valeur par défaut non existante",MAX(VLOOKUP(Fournisseurs!$E29&amp;Fournisseurs!$B29,'Données REDII'!$E$119:$M$180,2,FALSE),VLOOKUP(Fournisseurs!$E29&amp;Fournisseurs!$B29,'Données REDII'!$E$119:$M$180,7,FALSE))))</f>
        <v/>
      </c>
      <c r="U29" s="297" t="str">
        <f>IF(S29="","",IF(AND(OR(C29='Nature combustibles'!$A$14,C29='Nature combustibles'!$A$15),Fournisseurs!H29="oui"),"Critère GES présumé atteint",IF(AND(OR(C29='Nature combustibles'!$A$14,C29='Nature combustibles'!$A$15),Fournisseurs!H29="non"),"Prendre contact avec l'ADEME",IF('Plan d''appro'!$C$35&lt;DATE(2021,1,1),
"Pas de critère à respecter",
IF(G29&lt;&gt;"",
IF(AND('Plan d''appro'!$C$35&gt;=DATE(2021,1,1),'Plan d''appro'!$C$35&lt;DATE(2026,1,1)),IF(S29&gt;=0.7,"Elec. : oui","Elec. : non"),
IF(S29&gt;=0.8,"Elec. : oui","Elec. : non"))
&amp;" / "&amp;
IF(AND('Plan d''appro'!$C$35&gt;=DATE(2021,1,1),'Plan d''appro'!$C$35&lt;DATE(2026,1,1)),IF(T29&gt;=0.7,"Chaleur : oui","Chaleur : non"),
IF(T29&gt;=0.8,"Chaleur. : oui","Chaleur. : non")),
"")))))</f>
        <v/>
      </c>
      <c r="V29" s="286"/>
      <c r="W29" s="417"/>
      <c r="X29" s="418"/>
      <c r="Y29" s="418"/>
      <c r="Z29" s="418"/>
      <c r="AA29" s="40"/>
      <c r="AB29" s="40"/>
    </row>
    <row r="30" spans="1:28" ht="40.15" customHeight="1">
      <c r="A30" s="278"/>
      <c r="B30" s="279"/>
      <c r="C30" s="280"/>
      <c r="D30" s="281"/>
      <c r="E30" s="312" t="str">
        <f>IF(D30='Nature combustibles'!$B$2,'Nature combustibles'!$C$2,IF(D30='Nature combustibles'!$B$3,'Nature combustibles'!$C$3,IF(D30='Nature combustibles'!$B$4,'Nature combustibles'!$C$4,IF(D30='Nature combustibles'!$B$5,'Nature combustibles'!$C$5,IF(D30='Nature combustibles'!$B$6,'Nature combustibles'!$C$6,IF(D30='Nature combustibles'!$B$7,'Nature combustibles'!$C$7,IF(D30='Nature combustibles'!$B$8,'Nature combustibles'!$C$8,IF(D30='Nature combustibles'!$B$9,'Nature combustibles'!$C$9,IF(D30='Nature combustibles'!$B$11,'Nature combustibles'!$C$11,IF(D30='Nature combustibles'!$B$12,'Nature combustibles'!$C$12,IF(D30='Nature combustibles'!$B$13,'Nature combustibles'!$C$13,"")))))))))))</f>
        <v/>
      </c>
      <c r="F30" s="280"/>
      <c r="G30" s="282"/>
      <c r="H30" s="282"/>
      <c r="I30" s="287"/>
      <c r="J30" s="283" t="str">
        <f t="shared" si="0"/>
        <v/>
      </c>
      <c r="K30" s="278"/>
      <c r="L30" s="285" t="str">
        <f t="shared" si="1"/>
        <v/>
      </c>
      <c r="M30" s="284" t="str">
        <f t="shared" si="4"/>
        <v/>
      </c>
      <c r="N30" s="278"/>
      <c r="O30" s="285" t="str">
        <f>IF(OR(D30='Nature combustibles'!$B$2,D30='Nature combustibles'!$B$11,D30='Nature combustibles'!$B$13),IF(G30*N30/1000=0,"",G30*N30),"")</f>
        <v/>
      </c>
      <c r="P30" s="278"/>
      <c r="Q30" s="278"/>
      <c r="R30" s="278"/>
      <c r="S30" s="297" t="str">
        <f>IF(G30="","",IF(OR(C30='Nature combustibles'!$A$14,C30='Nature combustibles'!$A$15),"valeur par défaut non existante",MAX(VLOOKUP(Fournisseurs!$E30&amp;Fournisseurs!$B30,'Données REDII'!$E$119:$M$180,3,FALSE),VLOOKUP(Fournisseurs!$E30&amp;Fournisseurs!$B30,'Données REDII'!$E$119:$M$180,8,FALSE))))</f>
        <v/>
      </c>
      <c r="T30" s="297" t="str">
        <f>IF(G30="","",IF(OR(C30='Nature combustibles'!$A$14,C30='Nature combustibles'!$A$15),"valeur par défaut non existante",MAX(VLOOKUP(Fournisseurs!$E30&amp;Fournisseurs!$B30,'Données REDII'!$E$119:$M$180,2,FALSE),VLOOKUP(Fournisseurs!$E30&amp;Fournisseurs!$B30,'Données REDII'!$E$119:$M$180,7,FALSE))))</f>
        <v/>
      </c>
      <c r="U30" s="297" t="str">
        <f>IF(S30="","",IF(AND(OR(C30='Nature combustibles'!$A$14,C30='Nature combustibles'!$A$15),Fournisseurs!H30="oui"),"Critère GES présumé atteint",IF(AND(OR(C30='Nature combustibles'!$A$14,C30='Nature combustibles'!$A$15),Fournisseurs!H30="non"),"Prendre contact avec l'ADEME",IF('Plan d''appro'!$C$35&lt;DATE(2021,1,1),
"Pas de critère à respecter",
IF(G30&lt;&gt;"",
IF(AND('Plan d''appro'!$C$35&gt;=DATE(2021,1,1),'Plan d''appro'!$C$35&lt;DATE(2026,1,1)),IF(S30&gt;=0.7,"Elec. : oui","Elec. : non"),
IF(S30&gt;=0.8,"Elec. : oui","Elec. : non"))
&amp;" / "&amp;
IF(AND('Plan d''appro'!$C$35&gt;=DATE(2021,1,1),'Plan d''appro'!$C$35&lt;DATE(2026,1,1)),IF(T30&gt;=0.7,"Chaleur : oui","Chaleur : non"),
IF(T30&gt;=0.8,"Chaleur. : oui","Chaleur. : non")),
"")))))</f>
        <v/>
      </c>
      <c r="V30" s="286"/>
      <c r="W30" s="417"/>
      <c r="X30" s="418"/>
      <c r="Y30" s="418"/>
      <c r="Z30" s="418"/>
      <c r="AA30" s="40"/>
      <c r="AB30" s="40"/>
    </row>
    <row r="31" spans="1:28" ht="40.15" customHeight="1">
      <c r="A31" s="278"/>
      <c r="B31" s="279"/>
      <c r="C31" s="280"/>
      <c r="D31" s="281"/>
      <c r="E31" s="312" t="str">
        <f>IF(D31='Nature combustibles'!$B$2,'Nature combustibles'!$C$2,IF(D31='Nature combustibles'!$B$3,'Nature combustibles'!$C$3,IF(D31='Nature combustibles'!$B$4,'Nature combustibles'!$C$4,IF(D31='Nature combustibles'!$B$5,'Nature combustibles'!$C$5,IF(D31='Nature combustibles'!$B$6,'Nature combustibles'!$C$6,IF(D31='Nature combustibles'!$B$7,'Nature combustibles'!$C$7,IF(D31='Nature combustibles'!$B$8,'Nature combustibles'!$C$8,IF(D31='Nature combustibles'!$B$9,'Nature combustibles'!$C$9,IF(D31='Nature combustibles'!$B$11,'Nature combustibles'!$C$11,IF(D31='Nature combustibles'!$B$12,'Nature combustibles'!$C$12,IF(D31='Nature combustibles'!$B$13,'Nature combustibles'!$C$13,"")))))))))))</f>
        <v/>
      </c>
      <c r="F31" s="280"/>
      <c r="G31" s="282"/>
      <c r="H31" s="282"/>
      <c r="I31" s="287"/>
      <c r="J31" s="283" t="str">
        <f t="shared" si="0"/>
        <v/>
      </c>
      <c r="K31" s="278"/>
      <c r="L31" s="285" t="str">
        <f t="shared" si="1"/>
        <v/>
      </c>
      <c r="M31" s="284" t="str">
        <f t="shared" si="4"/>
        <v/>
      </c>
      <c r="N31" s="278"/>
      <c r="O31" s="285" t="str">
        <f>IF(OR(D31='Nature combustibles'!$B$2,D31='Nature combustibles'!$B$11,D31='Nature combustibles'!$B$13),IF(G31*N31/1000=0,"",G31*N31),"")</f>
        <v/>
      </c>
      <c r="P31" s="278"/>
      <c r="Q31" s="278"/>
      <c r="R31" s="278"/>
      <c r="S31" s="297" t="str">
        <f>IF(G31="","",IF(OR(C31='Nature combustibles'!$A$14,C31='Nature combustibles'!$A$15),"valeur par défaut non existante",MAX(VLOOKUP(Fournisseurs!$E31&amp;Fournisseurs!$B31,'Données REDII'!$E$119:$M$180,3,FALSE),VLOOKUP(Fournisseurs!$E31&amp;Fournisseurs!$B31,'Données REDII'!$E$119:$M$180,8,FALSE))))</f>
        <v/>
      </c>
      <c r="T31" s="297" t="str">
        <f>IF(G31="","",IF(OR(C31='Nature combustibles'!$A$14,C31='Nature combustibles'!$A$15),"valeur par défaut non existante",MAX(VLOOKUP(Fournisseurs!$E31&amp;Fournisseurs!$B31,'Données REDII'!$E$119:$M$180,2,FALSE),VLOOKUP(Fournisseurs!$E31&amp;Fournisseurs!$B31,'Données REDII'!$E$119:$M$180,7,FALSE))))</f>
        <v/>
      </c>
      <c r="U31" s="297" t="str">
        <f>IF(S31="","",IF(AND(OR(C31='Nature combustibles'!$A$14,C31='Nature combustibles'!$A$15),Fournisseurs!H31="oui"),"Critère GES présumé atteint",IF(AND(OR(C31='Nature combustibles'!$A$14,C31='Nature combustibles'!$A$15),Fournisseurs!H31="non"),"Prendre contact avec l'ADEME",IF('Plan d''appro'!$C$35&lt;DATE(2021,1,1),
"Pas de critère à respecter",
IF(G31&lt;&gt;"",
IF(AND('Plan d''appro'!$C$35&gt;=DATE(2021,1,1),'Plan d''appro'!$C$35&lt;DATE(2026,1,1)),IF(S31&gt;=0.7,"Elec. : oui","Elec. : non"),
IF(S31&gt;=0.8,"Elec. : oui","Elec. : non"))
&amp;" / "&amp;
IF(AND('Plan d''appro'!$C$35&gt;=DATE(2021,1,1),'Plan d''appro'!$C$35&lt;DATE(2026,1,1)),IF(T31&gt;=0.7,"Chaleur : oui","Chaleur : non"),
IF(T31&gt;=0.8,"Chaleur. : oui","Chaleur. : non")),
"")))))</f>
        <v/>
      </c>
      <c r="V31" s="286"/>
      <c r="W31" s="417"/>
      <c r="X31" s="418"/>
      <c r="Y31" s="418"/>
      <c r="Z31" s="418"/>
      <c r="AA31" s="40"/>
      <c r="AB31" s="40"/>
    </row>
    <row r="32" spans="1:28" ht="40.15" customHeight="1">
      <c r="A32" s="278"/>
      <c r="B32" s="279"/>
      <c r="C32" s="280"/>
      <c r="D32" s="281"/>
      <c r="E32" s="312" t="str">
        <f>IF(D32='Nature combustibles'!$B$2,'Nature combustibles'!$C$2,IF(D32='Nature combustibles'!$B$3,'Nature combustibles'!$C$3,IF(D32='Nature combustibles'!$B$4,'Nature combustibles'!$C$4,IF(D32='Nature combustibles'!$B$5,'Nature combustibles'!$C$5,IF(D32='Nature combustibles'!$B$6,'Nature combustibles'!$C$6,IF(D32='Nature combustibles'!$B$7,'Nature combustibles'!$C$7,IF(D32='Nature combustibles'!$B$8,'Nature combustibles'!$C$8,IF(D32='Nature combustibles'!$B$9,'Nature combustibles'!$C$9,IF(D32='Nature combustibles'!$B$11,'Nature combustibles'!$C$11,IF(D32='Nature combustibles'!$B$12,'Nature combustibles'!$C$12,IF(D32='Nature combustibles'!$B$13,'Nature combustibles'!$C$13,"")))))))))))</f>
        <v/>
      </c>
      <c r="F32" s="280"/>
      <c r="G32" s="282"/>
      <c r="H32" s="282"/>
      <c r="I32" s="287"/>
      <c r="J32" s="283" t="str">
        <f t="shared" si="0"/>
        <v/>
      </c>
      <c r="K32" s="278"/>
      <c r="L32" s="285" t="str">
        <f t="shared" si="1"/>
        <v/>
      </c>
      <c r="M32" s="284" t="str">
        <f t="shared" si="4"/>
        <v/>
      </c>
      <c r="N32" s="278"/>
      <c r="O32" s="285" t="str">
        <f>IF(OR(D32='Nature combustibles'!$B$2,D32='Nature combustibles'!$B$11,D32='Nature combustibles'!$B$13),IF(G32*N32/1000=0,"",G32*N32),"")</f>
        <v/>
      </c>
      <c r="P32" s="278"/>
      <c r="Q32" s="278"/>
      <c r="R32" s="278"/>
      <c r="S32" s="297" t="str">
        <f>IF(G32="","",IF(OR(C32='Nature combustibles'!$A$14,C32='Nature combustibles'!$A$15),"valeur par défaut non existante",MAX(VLOOKUP(Fournisseurs!$E32&amp;Fournisseurs!$B32,'Données REDII'!$E$119:$M$180,3,FALSE),VLOOKUP(Fournisseurs!$E32&amp;Fournisseurs!$B32,'Données REDII'!$E$119:$M$180,8,FALSE))))</f>
        <v/>
      </c>
      <c r="T32" s="297" t="str">
        <f>IF(G32="","",IF(OR(C32='Nature combustibles'!$A$14,C32='Nature combustibles'!$A$15),"valeur par défaut non existante",MAX(VLOOKUP(Fournisseurs!$E32&amp;Fournisseurs!$B32,'Données REDII'!$E$119:$M$180,2,FALSE),VLOOKUP(Fournisseurs!$E32&amp;Fournisseurs!$B32,'Données REDII'!$E$119:$M$180,7,FALSE))))</f>
        <v/>
      </c>
      <c r="U32" s="297" t="str">
        <f>IF(S32="","",IF(AND(OR(C32='Nature combustibles'!$A$14,C32='Nature combustibles'!$A$15),Fournisseurs!H32="oui"),"Critère GES présumé atteint",IF(AND(OR(C32='Nature combustibles'!$A$14,C32='Nature combustibles'!$A$15),Fournisseurs!H32="non"),"Prendre contact avec l'ADEME",IF('Plan d''appro'!$C$35&lt;DATE(2021,1,1),
"Pas de critère à respecter",
IF(G32&lt;&gt;"",
IF(AND('Plan d''appro'!$C$35&gt;=DATE(2021,1,1),'Plan d''appro'!$C$35&lt;DATE(2026,1,1)),IF(S32&gt;=0.7,"Elec. : oui","Elec. : non"),
IF(S32&gt;=0.8,"Elec. : oui","Elec. : non"))
&amp;" / "&amp;
IF(AND('Plan d''appro'!$C$35&gt;=DATE(2021,1,1),'Plan d''appro'!$C$35&lt;DATE(2026,1,1)),IF(T32&gt;=0.7,"Chaleur : oui","Chaleur : non"),
IF(T32&gt;=0.8,"Chaleur. : oui","Chaleur. : non")),
"")))))</f>
        <v/>
      </c>
      <c r="V32" s="286"/>
      <c r="W32" s="417"/>
      <c r="X32" s="418"/>
      <c r="Y32" s="418"/>
      <c r="Z32" s="418"/>
      <c r="AA32" s="40"/>
      <c r="AB32" s="40"/>
    </row>
    <row r="33" spans="1:29" ht="40.15" customHeight="1">
      <c r="A33" s="278"/>
      <c r="B33" s="279"/>
      <c r="C33" s="280"/>
      <c r="D33" s="281"/>
      <c r="E33" s="312" t="str">
        <f>IF(D33='Nature combustibles'!$B$2,'Nature combustibles'!$C$2,IF(D33='Nature combustibles'!$B$3,'Nature combustibles'!$C$3,IF(D33='Nature combustibles'!$B$4,'Nature combustibles'!$C$4,IF(D33='Nature combustibles'!$B$5,'Nature combustibles'!$C$5,IF(D33='Nature combustibles'!$B$6,'Nature combustibles'!$C$6,IF(D33='Nature combustibles'!$B$7,'Nature combustibles'!$C$7,IF(D33='Nature combustibles'!$B$8,'Nature combustibles'!$C$8,IF(D33='Nature combustibles'!$B$9,'Nature combustibles'!$C$9,IF(D33='Nature combustibles'!$B$11,'Nature combustibles'!$C$11,IF(D33='Nature combustibles'!$B$12,'Nature combustibles'!$C$12,IF(D33='Nature combustibles'!$B$13,'Nature combustibles'!$C$13,"")))))))))))</f>
        <v/>
      </c>
      <c r="F33" s="280"/>
      <c r="G33" s="282"/>
      <c r="H33" s="282"/>
      <c r="I33" s="287"/>
      <c r="J33" s="283" t="str">
        <f t="shared" si="0"/>
        <v/>
      </c>
      <c r="K33" s="278"/>
      <c r="L33" s="285" t="str">
        <f t="shared" si="1"/>
        <v/>
      </c>
      <c r="M33" s="284" t="str">
        <f t="shared" si="4"/>
        <v/>
      </c>
      <c r="N33" s="278"/>
      <c r="O33" s="285" t="str">
        <f>IF(OR(D33='Nature combustibles'!$B$2,D33='Nature combustibles'!$B$11,D33='Nature combustibles'!$B$13),IF(G33*N33/1000=0,"",G33*N33),"")</f>
        <v/>
      </c>
      <c r="P33" s="278"/>
      <c r="Q33" s="278"/>
      <c r="R33" s="278"/>
      <c r="S33" s="297" t="str">
        <f>IF(G33="","",IF(OR(C33='Nature combustibles'!$A$14,C33='Nature combustibles'!$A$15),"valeur par défaut non existante",MAX(VLOOKUP(Fournisseurs!$E33&amp;Fournisseurs!$B33,'Données REDII'!$E$119:$M$180,3,FALSE),VLOOKUP(Fournisseurs!$E33&amp;Fournisseurs!$B33,'Données REDII'!$E$119:$M$180,8,FALSE))))</f>
        <v/>
      </c>
      <c r="T33" s="297" t="str">
        <f>IF(G33="","",IF(OR(C33='Nature combustibles'!$A$14,C33='Nature combustibles'!$A$15),"valeur par défaut non existante",MAX(VLOOKUP(Fournisseurs!$E33&amp;Fournisseurs!$B33,'Données REDII'!$E$119:$M$180,2,FALSE),VLOOKUP(Fournisseurs!$E33&amp;Fournisseurs!$B33,'Données REDII'!$E$119:$M$180,7,FALSE))))</f>
        <v/>
      </c>
      <c r="U33" s="297" t="str">
        <f>IF(S33="","",IF(AND(OR(C33='Nature combustibles'!$A$14,C33='Nature combustibles'!$A$15),Fournisseurs!H33="oui"),"Critère GES présumé atteint",IF(AND(OR(C33='Nature combustibles'!$A$14,C33='Nature combustibles'!$A$15),Fournisseurs!H33="non"),"Prendre contact avec l'ADEME",IF('Plan d''appro'!$C$35&lt;DATE(2021,1,1),
"Pas de critère à respecter",
IF(G33&lt;&gt;"",
IF(AND('Plan d''appro'!$C$35&gt;=DATE(2021,1,1),'Plan d''appro'!$C$35&lt;DATE(2026,1,1)),IF(S33&gt;=0.7,"Elec. : oui","Elec. : non"),
IF(S33&gt;=0.8,"Elec. : oui","Elec. : non"))
&amp;" / "&amp;
IF(AND('Plan d''appro'!$C$35&gt;=DATE(2021,1,1),'Plan d''appro'!$C$35&lt;DATE(2026,1,1)),IF(T33&gt;=0.7,"Chaleur : oui","Chaleur : non"),
IF(T33&gt;=0.8,"Chaleur. : oui","Chaleur. : non")),
"")))))</f>
        <v/>
      </c>
      <c r="V33" s="286"/>
      <c r="W33" s="417"/>
      <c r="X33" s="418"/>
      <c r="Y33" s="418"/>
      <c r="Z33" s="418"/>
      <c r="AA33" s="40"/>
      <c r="AB33" s="40"/>
    </row>
    <row r="34" spans="1:29" ht="40.15" customHeight="1">
      <c r="A34" s="278"/>
      <c r="B34" s="279"/>
      <c r="C34" s="280"/>
      <c r="D34" s="281"/>
      <c r="E34" s="312" t="str">
        <f>IF(D34='Nature combustibles'!$B$2,'Nature combustibles'!$C$2,IF(D34='Nature combustibles'!$B$3,'Nature combustibles'!$C$3,IF(D34='Nature combustibles'!$B$4,'Nature combustibles'!$C$4,IF(D34='Nature combustibles'!$B$5,'Nature combustibles'!$C$5,IF(D34='Nature combustibles'!$B$6,'Nature combustibles'!$C$6,IF(D34='Nature combustibles'!$B$7,'Nature combustibles'!$C$7,IF(D34='Nature combustibles'!$B$8,'Nature combustibles'!$C$8,IF(D34='Nature combustibles'!$B$9,'Nature combustibles'!$C$9,IF(D34='Nature combustibles'!$B$11,'Nature combustibles'!$C$11,IF(D34='Nature combustibles'!$B$12,'Nature combustibles'!$C$12,IF(D34='Nature combustibles'!$B$13,'Nature combustibles'!$C$13,"")))))))))))</f>
        <v/>
      </c>
      <c r="F34" s="280"/>
      <c r="G34" s="282"/>
      <c r="H34" s="282"/>
      <c r="I34" s="287"/>
      <c r="J34" s="283" t="str">
        <f t="shared" si="0"/>
        <v/>
      </c>
      <c r="K34" s="278"/>
      <c r="L34" s="285" t="str">
        <f>IF(K34="",J34,J34*K34)</f>
        <v/>
      </c>
      <c r="M34" s="284" t="str">
        <f t="shared" si="4"/>
        <v/>
      </c>
      <c r="N34" s="278"/>
      <c r="O34" s="285" t="str">
        <f>IF(OR(D34='Nature combustibles'!$B$2,D34='Nature combustibles'!$B$11,D34='Nature combustibles'!$B$13),IF(G34*N34/1000=0,"",G34*N34),"")</f>
        <v/>
      </c>
      <c r="P34" s="278"/>
      <c r="Q34" s="278"/>
      <c r="R34" s="278"/>
      <c r="S34" s="297" t="str">
        <f>IF(G34="","",IF(OR(C34='Nature combustibles'!$A$14,C34='Nature combustibles'!$A$15),"valeur par défaut non existante",MAX(VLOOKUP(Fournisseurs!$E34&amp;Fournisseurs!$B34,'Données REDII'!$E$119:$M$180,3,FALSE),VLOOKUP(Fournisseurs!$E34&amp;Fournisseurs!$B34,'Données REDII'!$E$119:$M$180,8,FALSE))))</f>
        <v/>
      </c>
      <c r="T34" s="297" t="str">
        <f>IF(G34="","",IF(OR(C34='Nature combustibles'!$A$14,C34='Nature combustibles'!$A$15),"valeur par défaut non existante",MAX(VLOOKUP(Fournisseurs!$E34&amp;Fournisseurs!$B34,'Données REDII'!$E$119:$M$180,2,FALSE),VLOOKUP(Fournisseurs!$E34&amp;Fournisseurs!$B34,'Données REDII'!$E$119:$M$180,7,FALSE))))</f>
        <v/>
      </c>
      <c r="U34" s="297" t="str">
        <f>IF(S34="","",IF(AND(OR(C34='Nature combustibles'!$A$14,C34='Nature combustibles'!$A$15),Fournisseurs!H34="oui"),"Critère GES présumé atteint",IF(AND(OR(C34='Nature combustibles'!$A$14,C34='Nature combustibles'!$A$15),Fournisseurs!H34="non"),"Prendre contact avec l'ADEME",IF('Plan d''appro'!$C$35&lt;DATE(2021,1,1),
"Pas de critère à respecter",
IF(G34&lt;&gt;"",
IF(AND('Plan d''appro'!$C$35&gt;=DATE(2021,1,1),'Plan d''appro'!$C$35&lt;DATE(2026,1,1)),IF(S34&gt;=0.7,"Elec. : oui","Elec. : non"),
IF(S34&gt;=0.8,"Elec. : oui","Elec. : non"))
&amp;" / "&amp;
IF(AND('Plan d''appro'!$C$35&gt;=DATE(2021,1,1),'Plan d''appro'!$C$35&lt;DATE(2026,1,1)),IF(T34&gt;=0.7,"Chaleur : oui","Chaleur : non"),
IF(T34&gt;=0.8,"Chaleur. : oui","Chaleur. : non")),
"")))))</f>
        <v/>
      </c>
      <c r="V34" s="286"/>
      <c r="W34" s="417"/>
      <c r="X34" s="418"/>
      <c r="Y34" s="418"/>
      <c r="Z34" s="418"/>
      <c r="AA34" s="40"/>
      <c r="AB34" s="40"/>
    </row>
    <row r="35" spans="1:29" ht="40.15" customHeight="1">
      <c r="A35" s="288"/>
      <c r="B35" s="279"/>
      <c r="C35" s="289"/>
      <c r="D35" s="290"/>
      <c r="E35" s="312" t="str">
        <f>IF(D35='Nature combustibles'!$B$2,'Nature combustibles'!$C$2,IF(D35='Nature combustibles'!$B$3,'Nature combustibles'!$C$3,IF(D35='Nature combustibles'!$B$4,'Nature combustibles'!$C$4,IF(D35='Nature combustibles'!$B$5,'Nature combustibles'!$C$5,IF(D35='Nature combustibles'!$B$6,'Nature combustibles'!$C$6,IF(D35='Nature combustibles'!$B$7,'Nature combustibles'!$C$7,IF(D35='Nature combustibles'!$B$8,'Nature combustibles'!$C$8,IF(D35='Nature combustibles'!$B$9,'Nature combustibles'!$C$9,IF(D35='Nature combustibles'!$B$11,'Nature combustibles'!$C$11,IF(D35='Nature combustibles'!$B$12,'Nature combustibles'!$C$12,IF(D35='Nature combustibles'!$B$13,'Nature combustibles'!$C$13,"")))))))))))</f>
        <v/>
      </c>
      <c r="F35" s="280"/>
      <c r="G35" s="291"/>
      <c r="H35" s="291"/>
      <c r="I35" s="292"/>
      <c r="J35" s="293" t="str">
        <f t="shared" si="0"/>
        <v/>
      </c>
      <c r="K35" s="294"/>
      <c r="L35" s="355" t="str">
        <f t="shared" si="1"/>
        <v/>
      </c>
      <c r="M35" s="295" t="str">
        <f t="shared" si="4"/>
        <v/>
      </c>
      <c r="N35" s="288"/>
      <c r="O35" s="285" t="str">
        <f>IF(OR(D35='Nature combustibles'!$B$2,D35='Nature combustibles'!$B$11,D35='Nature combustibles'!$B$13),IF(G35*N35/1000=0,"",G35*N35),"")</f>
        <v/>
      </c>
      <c r="P35" s="288"/>
      <c r="Q35" s="288"/>
      <c r="R35" s="278"/>
      <c r="S35" s="297" t="str">
        <f>IF(G35="","",IF(OR(C35='Nature combustibles'!$A$14,C35='Nature combustibles'!$A$15),"valeur par défaut non existante",MAX(VLOOKUP(Fournisseurs!$E35&amp;Fournisseurs!$B35,'Données REDII'!$E$119:$M$180,3,FALSE),VLOOKUP(Fournisseurs!$E35&amp;Fournisseurs!$B35,'Données REDII'!$E$119:$M$180,8,FALSE))))</f>
        <v/>
      </c>
      <c r="T35" s="297" t="str">
        <f>IF(G35="","",IF(OR(C35='Nature combustibles'!$A$14,C35='Nature combustibles'!$A$15),"valeur par défaut non existante",MAX(VLOOKUP(Fournisseurs!$E35&amp;Fournisseurs!$B35,'Données REDII'!$E$119:$M$180,2,FALSE),VLOOKUP(Fournisseurs!$E35&amp;Fournisseurs!$B35,'Données REDII'!$E$119:$M$180,7,FALSE))))</f>
        <v/>
      </c>
      <c r="U35" s="297" t="str">
        <f>IF(S35="","",IF(AND(OR(C35='Nature combustibles'!$A$14,C35='Nature combustibles'!$A$15),Fournisseurs!H35="oui"),"Critère GES présumé atteint",IF(AND(OR(C35='Nature combustibles'!$A$14,C35='Nature combustibles'!$A$15),Fournisseurs!H35="non"),"Prendre contact avec l'ADEME",IF('Plan d''appro'!$C$35&lt;DATE(2021,1,1),
"Pas de critère à respecter",
IF(G35&lt;&gt;"",
IF(AND('Plan d''appro'!$C$35&gt;=DATE(2021,1,1),'Plan d''appro'!$C$35&lt;DATE(2026,1,1)),IF(S35&gt;=0.7,"Elec. : oui","Elec. : non"),
IF(S35&gt;=0.8,"Elec. : oui","Elec. : non"))
&amp;" / "&amp;
IF(AND('Plan d''appro'!$C$35&gt;=DATE(2021,1,1),'Plan d''appro'!$C$35&lt;DATE(2026,1,1)),IF(T35&gt;=0.7,"Chaleur : oui","Chaleur : non"),
IF(T35&gt;=0.8,"Chaleur. : oui","Chaleur. : non")),
"")))))</f>
        <v/>
      </c>
      <c r="V35" s="296"/>
      <c r="W35" s="417"/>
      <c r="X35" s="418"/>
      <c r="Y35" s="418"/>
      <c r="Z35" s="418"/>
      <c r="AA35" s="40"/>
      <c r="AB35" s="40"/>
    </row>
    <row r="36" spans="1:29" ht="26.5" customHeight="1" thickBot="1">
      <c r="A36" s="117" t="s">
        <v>7</v>
      </c>
      <c r="B36" s="132"/>
      <c r="C36" s="118"/>
      <c r="D36" s="119"/>
      <c r="E36" s="119"/>
      <c r="F36" s="119"/>
      <c r="G36" s="111">
        <f>SUM(Fournisseurs!$G$17:$G$35)</f>
        <v>0</v>
      </c>
      <c r="H36" s="111"/>
      <c r="I36" s="111"/>
      <c r="J36" s="111">
        <f>SUM(J17:J35)</f>
        <v>0</v>
      </c>
      <c r="K36" s="51" t="s">
        <v>26</v>
      </c>
      <c r="L36" s="111">
        <f>SUM(L17:L35)</f>
        <v>0</v>
      </c>
      <c r="M36" s="51"/>
      <c r="N36" s="51"/>
      <c r="O36" s="51">
        <f>SUBTOTAL(109,Fournisseurs!$O$17:$O$35)</f>
        <v>0</v>
      </c>
      <c r="P36" s="55" t="e">
        <f>(SUMPRODUCT(Fournisseurs!$G$17:$G$35,Fournisseurs!$P$17:$P$35))/G36</f>
        <v>#DIV/0!</v>
      </c>
      <c r="Q36" s="55" t="e">
        <f>(SUMPRODUCT(Fournisseurs!$G$17:$G$35,Fournisseurs!$Q$17:$Q$35))/G36</f>
        <v>#DIV/0!</v>
      </c>
      <c r="R36" s="55"/>
      <c r="S36" s="51"/>
      <c r="T36" s="51"/>
      <c r="U36" s="51"/>
      <c r="V36" s="112"/>
      <c r="W36" s="40"/>
      <c r="X36" s="40"/>
      <c r="Y36" s="40"/>
      <c r="Z36" s="40"/>
      <c r="AA36" s="40"/>
      <c r="AB36" s="40"/>
    </row>
    <row r="37" spans="1:29" ht="31.9" customHeight="1">
      <c r="A37" s="40"/>
      <c r="B37" s="40"/>
      <c r="C37" s="40"/>
      <c r="D37" s="40"/>
      <c r="E37" s="40"/>
      <c r="F37" s="40"/>
      <c r="G37" s="113"/>
      <c r="H37" s="40"/>
      <c r="I37" s="40"/>
      <c r="J37" s="40"/>
      <c r="K37" s="40"/>
      <c r="M37" s="40"/>
      <c r="N37" s="53"/>
      <c r="O37" s="53"/>
      <c r="P37" s="53"/>
      <c r="Q37" s="53"/>
      <c r="R37" s="53"/>
      <c r="S37" s="53"/>
      <c r="T37" s="53"/>
      <c r="U37" s="53"/>
      <c r="V37" s="53"/>
      <c r="W37" s="40"/>
      <c r="X37" s="40"/>
      <c r="Y37" s="40"/>
      <c r="Z37" s="40"/>
      <c r="AA37" s="40"/>
      <c r="AB37" s="40"/>
      <c r="AC37" s="40"/>
    </row>
    <row r="38" spans="1:29">
      <c r="C38" s="53"/>
      <c r="G38" s="40"/>
      <c r="H38" s="40"/>
      <c r="I38" s="40"/>
      <c r="J38" s="40"/>
      <c r="K38" s="40"/>
      <c r="L38" s="40"/>
      <c r="M38" s="40"/>
      <c r="N38" s="40"/>
      <c r="O38" s="40"/>
      <c r="P38" s="40"/>
      <c r="Q38" s="40"/>
      <c r="R38" s="40"/>
      <c r="S38" s="40"/>
      <c r="T38" s="40"/>
      <c r="U38" s="40"/>
      <c r="V38" s="40"/>
      <c r="W38" s="40"/>
      <c r="X38" s="40"/>
      <c r="Y38" s="40"/>
      <c r="Z38" s="40"/>
      <c r="AA38" s="40"/>
      <c r="AB38" s="40"/>
      <c r="AC38" s="40"/>
    </row>
    <row r="39" spans="1:2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row>
    <row r="40" spans="1:2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row>
    <row r="41" spans="1:29">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row>
    <row r="42" spans="1:29">
      <c r="A42" s="40"/>
      <c r="B42" s="40"/>
      <c r="C42" s="40"/>
      <c r="D42" s="40"/>
      <c r="E42" s="40"/>
      <c r="F42" s="40"/>
      <c r="G42" s="54"/>
      <c r="H42" s="40"/>
      <c r="I42" s="40"/>
      <c r="J42" s="40"/>
      <c r="K42" s="40"/>
      <c r="L42" s="40"/>
      <c r="M42" s="40"/>
      <c r="N42" s="40"/>
      <c r="O42" s="40"/>
      <c r="P42" s="40"/>
      <c r="Q42" s="40"/>
      <c r="R42" s="40"/>
      <c r="S42" s="40"/>
      <c r="T42" s="40"/>
      <c r="U42" s="40"/>
      <c r="V42" s="40"/>
      <c r="W42" s="40"/>
      <c r="X42" s="40"/>
      <c r="Y42" s="40"/>
      <c r="Z42" s="40"/>
      <c r="AA42" s="40"/>
      <c r="AB42" s="40"/>
      <c r="AC42" s="40"/>
    </row>
    <row r="43" spans="1:29">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row>
    <row r="44" spans="1:29">
      <c r="A44" s="40"/>
      <c r="B44" s="40"/>
      <c r="C44" s="40"/>
      <c r="D44" s="40"/>
      <c r="E44" s="40"/>
      <c r="F44" s="40"/>
      <c r="G44" s="40"/>
      <c r="J44" s="40"/>
      <c r="K44" s="40"/>
      <c r="L44" s="40"/>
      <c r="M44" s="40"/>
      <c r="N44" s="40"/>
      <c r="O44" s="40"/>
      <c r="P44" s="40"/>
      <c r="Q44" s="40"/>
      <c r="R44" s="40"/>
      <c r="S44" s="40"/>
      <c r="T44" s="40"/>
      <c r="U44" s="40"/>
      <c r="V44" s="40"/>
      <c r="W44" s="40"/>
      <c r="X44" s="40"/>
      <c r="Y44" s="40"/>
      <c r="Z44" s="40"/>
      <c r="AA44" s="40"/>
      <c r="AB44" s="40"/>
      <c r="AC44" s="40"/>
    </row>
    <row r="45" spans="1:29">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row>
    <row r="46" spans="1:29">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row>
    <row r="47" spans="1:2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row>
    <row r="48" spans="1:2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row>
    <row r="49" spans="1:2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row>
    <row r="50" spans="1:2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row>
    <row r="51" spans="1:2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row>
    <row r="52" spans="1:29">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spans="1:29">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row>
    <row r="54" spans="1:29">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row>
    <row r="55" spans="1:29">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row>
    <row r="56" spans="1:29">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row>
    <row r="57" spans="1:29">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row>
    <row r="76" spans="1:29">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row>
    <row r="77" spans="1:29">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row>
    <row r="78" spans="1:29">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row>
    <row r="79" spans="1:29">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row>
    <row r="80" spans="1:29">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row>
    <row r="81" spans="1:29">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row>
    <row r="82" spans="1:29">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row>
    <row r="83" spans="1:29">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row>
    <row r="84" spans="1:29">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row>
    <row r="85" spans="1:29">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row>
    <row r="86" spans="1:29">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spans="1:29">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row>
    <row r="88" spans="1:29">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row>
    <row r="89" spans="1:29">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row>
    <row r="90" spans="1:29">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row>
    <row r="91" spans="1:29">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row>
    <row r="92" spans="1:29">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row>
    <row r="93" spans="1:29">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row>
    <row r="94" spans="1:29">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row>
    <row r="95" spans="1:29">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row>
    <row r="96" spans="1:29">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row>
    <row r="97" spans="1:29">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row>
    <row r="98" spans="1:29">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row>
    <row r="99" spans="1:29">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row>
    <row r="100" spans="1:29">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row>
    <row r="101" spans="1:29">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row>
    <row r="102" spans="1:29">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row>
    <row r="103" spans="1:29">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row>
    <row r="104" spans="1:29">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row>
    <row r="105" spans="1:29">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row>
    <row r="106" spans="1:29">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row>
    <row r="107" spans="1:29">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row>
    <row r="108" spans="1:29">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row>
    <row r="109" spans="1:29">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row>
    <row r="110" spans="1:29">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row>
    <row r="111" spans="1:29">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row>
    <row r="112" spans="1:29">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row>
    <row r="113" spans="1:29">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row>
    <row r="114" spans="1:29">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row>
    <row r="115" spans="1:29">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row>
    <row r="116" spans="1:29">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row>
    <row r="117" spans="1:29">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row>
    <row r="118" spans="1:29">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row>
    <row r="119" spans="1:29">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row>
    <row r="120" spans="1:29">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row>
    <row r="121" spans="1:29">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row>
    <row r="122" spans="1:29">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row>
    <row r="123" spans="1:29">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row>
    <row r="124" spans="1:29">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row>
    <row r="125" spans="1:29">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row>
    <row r="126" spans="1:29">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row>
    <row r="127" spans="1:29">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row>
    <row r="128" spans="1:29">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row>
    <row r="129" spans="1:29">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row>
    <row r="130" spans="1:29">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row>
    <row r="131" spans="1:29">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row>
    <row r="132" spans="1:29">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row>
    <row r="133" spans="1:29">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row>
    <row r="134" spans="1:29">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row>
    <row r="135" spans="1:29">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row>
    <row r="136" spans="1:29">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row>
    <row r="137" spans="1:29">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row>
    <row r="138" spans="1:29">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row>
    <row r="139" spans="1:29">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row>
    <row r="140" spans="1:29">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row>
  </sheetData>
  <sheetProtection selectLockedCells="1"/>
  <mergeCells count="28">
    <mergeCell ref="W26:Z26"/>
    <mergeCell ref="W24:Z24"/>
    <mergeCell ref="W25:Z25"/>
    <mergeCell ref="W33:Z33"/>
    <mergeCell ref="W34:Z34"/>
    <mergeCell ref="W35:Z35"/>
    <mergeCell ref="W27:Z27"/>
    <mergeCell ref="W28:Z28"/>
    <mergeCell ref="W29:Z29"/>
    <mergeCell ref="W30:Z30"/>
    <mergeCell ref="W31:Z31"/>
    <mergeCell ref="W32:Z32"/>
    <mergeCell ref="A11:A12"/>
    <mergeCell ref="W17:Z17"/>
    <mergeCell ref="W18:Z18"/>
    <mergeCell ref="W23:Z23"/>
    <mergeCell ref="A15:N15"/>
    <mergeCell ref="E12:G12"/>
    <mergeCell ref="E11:G11"/>
    <mergeCell ref="B11:D11"/>
    <mergeCell ref="B12:D12"/>
    <mergeCell ref="A8:K8"/>
    <mergeCell ref="A6:X6"/>
    <mergeCell ref="A1:X1"/>
    <mergeCell ref="A2:X2"/>
    <mergeCell ref="A3:X3"/>
    <mergeCell ref="A4:X4"/>
    <mergeCell ref="A5:X5"/>
  </mergeCells>
  <conditionalFormatting sqref="E17:E35">
    <cfRule type="containsText" dxfId="1" priority="1" operator="containsText" text="manuellement">
      <formula>NOT(ISERROR(SEARCH("manuellement",E17)))</formula>
    </cfRule>
  </conditionalFormatting>
  <dataValidations count="2">
    <dataValidation type="list" allowBlank="1" showInputMessage="1" showErrorMessage="1" sqref="H17:H35" xr:uid="{97C47AF1-6FB2-418E-902E-78677C76ACCE}">
      <formula1>"oui,non"</formula1>
    </dataValidation>
    <dataValidation type="list" allowBlank="1" showInputMessage="1" showErrorMessage="1" sqref="F17:F35" xr:uid="{EFB243A1-6B2F-4853-93DA-36F887B2D9FA}">
      <formula1>"Oui,Non,Non appliquable"</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5D5F4C9-00C9-4775-B59E-1F9F24A40BAE}">
          <x14:formula1>
            <xm:f>'Données REDII'!$F$73:$F$76</xm:f>
          </x14:formula1>
          <xm:sqref>B17:B35</xm:sqref>
        </x14:dataValidation>
        <x14:dataValidation type="list" allowBlank="1" showInputMessage="1" showErrorMessage="1" xr:uid="{D0223087-9C64-4025-99F0-BA24E6F4B0EF}">
          <x14:formula1>
            <xm:f>'Nature combustibles'!$A$2:$A$16</xm:f>
          </x14:formula1>
          <xm:sqref>C17:C35</xm:sqref>
        </x14:dataValidation>
        <x14:dataValidation type="list" allowBlank="1" showInputMessage="1" showErrorMessage="1" xr:uid="{BE753EA6-105D-4B07-BD4A-1A52960BE689}">
          <x14:formula1>
            <xm:f>'Nature combustibles'!$B$2:$B$16</xm:f>
          </x14:formula1>
          <xm:sqref>D17:D35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EC04-9C72-4583-8E9C-45E1A98CA991}">
  <sheetPr>
    <tabColor theme="3"/>
  </sheetPr>
  <dimension ref="B1:J8"/>
  <sheetViews>
    <sheetView workbookViewId="0">
      <selection activeCell="A5" sqref="A5"/>
    </sheetView>
  </sheetViews>
  <sheetFormatPr baseColWidth="10" defaultRowHeight="14.5"/>
  <cols>
    <col min="1" max="1" width="7.1796875" customWidth="1"/>
    <col min="2" max="2" width="19.54296875" bestFit="1" customWidth="1"/>
    <col min="3" max="3" width="23.7265625" bestFit="1" customWidth="1"/>
    <col min="4" max="4" width="15.1796875" bestFit="1" customWidth="1"/>
    <col min="5" max="5" width="45.26953125" bestFit="1" customWidth="1"/>
    <col min="6" max="6" width="45.54296875" bestFit="1" customWidth="1"/>
    <col min="7" max="7" width="24.7265625" customWidth="1"/>
    <col min="8" max="8" width="6" bestFit="1" customWidth="1"/>
    <col min="9" max="9" width="28.26953125" bestFit="1" customWidth="1"/>
    <col min="10" max="10" width="20.54296875" bestFit="1" customWidth="1"/>
    <col min="11" max="11" width="12" bestFit="1" customWidth="1"/>
  </cols>
  <sheetData>
    <row r="1" spans="2:10" ht="30" customHeight="1">
      <c r="B1" s="428" t="s">
        <v>85</v>
      </c>
      <c r="C1" s="428"/>
      <c r="D1" s="428"/>
      <c r="E1" s="35"/>
      <c r="F1" s="35"/>
      <c r="G1" s="35"/>
      <c r="H1" s="35"/>
      <c r="I1" s="35"/>
      <c r="J1" s="35"/>
    </row>
    <row r="3" spans="2:10">
      <c r="B3" s="31" t="s">
        <v>68</v>
      </c>
      <c r="C3" t="s">
        <v>75</v>
      </c>
      <c r="D3" t="s">
        <v>71</v>
      </c>
    </row>
    <row r="4" spans="2:10">
      <c r="B4" s="32" t="s">
        <v>69</v>
      </c>
      <c r="C4" s="34">
        <v>0</v>
      </c>
      <c r="D4">
        <v>0</v>
      </c>
    </row>
    <row r="5" spans="2:10">
      <c r="B5" s="33" t="s">
        <v>69</v>
      </c>
      <c r="C5" s="34"/>
      <c r="D5">
        <v>0</v>
      </c>
    </row>
    <row r="6" spans="2:10">
      <c r="B6" s="32" t="s">
        <v>388</v>
      </c>
      <c r="C6" s="34">
        <v>1</v>
      </c>
      <c r="D6">
        <v>6000</v>
      </c>
    </row>
    <row r="7" spans="2:10">
      <c r="B7" s="33" t="s">
        <v>69</v>
      </c>
      <c r="C7" s="34">
        <v>1</v>
      </c>
      <c r="D7">
        <v>6000</v>
      </c>
    </row>
    <row r="8" spans="2:10">
      <c r="B8" s="32" t="s">
        <v>70</v>
      </c>
      <c r="C8" s="34">
        <v>1</v>
      </c>
      <c r="D8">
        <v>6000</v>
      </c>
    </row>
  </sheetData>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79998168889431442"/>
  </sheetPr>
  <dimension ref="A1:DI301"/>
  <sheetViews>
    <sheetView zoomScale="80" zoomScaleNormal="80" workbookViewId="0">
      <selection activeCell="D16" sqref="D16"/>
    </sheetView>
  </sheetViews>
  <sheetFormatPr baseColWidth="10" defaultRowHeight="13.5"/>
  <cols>
    <col min="1" max="3" width="20.7265625" style="3" customWidth="1"/>
    <col min="4" max="4" width="17" style="5" customWidth="1"/>
    <col min="5" max="5" width="21.26953125" style="5" customWidth="1"/>
    <col min="6" max="6" width="20.26953125" style="5" customWidth="1"/>
    <col min="7" max="7" width="17" style="5" customWidth="1"/>
    <col min="8" max="8" width="18.7265625" style="5" customWidth="1"/>
    <col min="9" max="9" width="17.26953125" style="6" customWidth="1"/>
    <col min="10" max="11" width="16.7265625" style="6" customWidth="1"/>
    <col min="12" max="12" width="21" style="6" customWidth="1"/>
    <col min="13" max="13" width="18.7265625" style="5" customWidth="1"/>
    <col min="14" max="14" width="25.7265625" style="5" customWidth="1"/>
    <col min="15" max="16" width="20.7265625" style="5" customWidth="1"/>
    <col min="17" max="17" width="19.54296875" style="5" customWidth="1"/>
    <col min="18" max="18" width="22.26953125" style="5" customWidth="1"/>
    <col min="19" max="19" width="19.7265625" style="5" customWidth="1"/>
    <col min="20" max="20" width="37" style="5" customWidth="1"/>
    <col min="21" max="21" width="33.26953125" style="5" customWidth="1"/>
    <col min="22" max="23" width="21" style="5" customWidth="1"/>
    <col min="24" max="28" width="21" style="3" customWidth="1"/>
    <col min="29" max="199" width="11.453125" style="5"/>
    <col min="200" max="200" width="4.26953125" style="5" customWidth="1"/>
    <col min="201" max="201" width="15.26953125" style="5" customWidth="1"/>
    <col min="202" max="202" width="14.7265625" style="5" customWidth="1"/>
    <col min="203" max="203" width="25.54296875" style="5" customWidth="1"/>
    <col min="204" max="204" width="11.453125" style="5" customWidth="1"/>
    <col min="205" max="205" width="20.26953125" style="5" customWidth="1"/>
    <col min="206" max="206" width="18.7265625" style="5" customWidth="1"/>
    <col min="207" max="207" width="19.26953125" style="5" customWidth="1"/>
    <col min="208" max="212" width="11.453125" style="5" customWidth="1"/>
    <col min="213" max="213" width="19.7265625" style="5" customWidth="1"/>
    <col min="214" max="214" width="11.453125" style="5" customWidth="1"/>
    <col min="215" max="215" width="20.26953125" style="5" customWidth="1"/>
    <col min="216" max="216" width="11.453125" style="5" customWidth="1"/>
    <col min="217" max="217" width="20.7265625" style="5" customWidth="1"/>
    <col min="218" max="218" width="11.453125" style="5" customWidth="1"/>
    <col min="219" max="219" width="18" style="5" customWidth="1"/>
    <col min="220" max="220" width="11.453125" style="5" customWidth="1"/>
    <col min="221" max="221" width="22.54296875" style="5" customWidth="1"/>
    <col min="222" max="227" width="11.453125" style="5" customWidth="1"/>
    <col min="228" max="455" width="11.453125" style="5"/>
    <col min="456" max="456" width="4.26953125" style="5" customWidth="1"/>
    <col min="457" max="457" width="15.26953125" style="5" customWidth="1"/>
    <col min="458" max="458" width="14.7265625" style="5" customWidth="1"/>
    <col min="459" max="459" width="25.54296875" style="5" customWidth="1"/>
    <col min="460" max="460" width="11.453125" style="5" customWidth="1"/>
    <col min="461" max="461" width="20.26953125" style="5" customWidth="1"/>
    <col min="462" max="462" width="18.7265625" style="5" customWidth="1"/>
    <col min="463" max="463" width="19.26953125" style="5" customWidth="1"/>
    <col min="464" max="468" width="11.453125" style="5" customWidth="1"/>
    <col min="469" max="469" width="19.7265625" style="5" customWidth="1"/>
    <col min="470" max="470" width="11.453125" style="5" customWidth="1"/>
    <col min="471" max="471" width="20.26953125" style="5" customWidth="1"/>
    <col min="472" max="472" width="11.453125" style="5" customWidth="1"/>
    <col min="473" max="473" width="20.7265625" style="5" customWidth="1"/>
    <col min="474" max="474" width="11.453125" style="5" customWidth="1"/>
    <col min="475" max="475" width="18" style="5" customWidth="1"/>
    <col min="476" max="476" width="11.453125" style="5" customWidth="1"/>
    <col min="477" max="477" width="22.54296875" style="5" customWidth="1"/>
    <col min="478" max="483" width="11.453125" style="5" customWidth="1"/>
    <col min="484" max="711" width="11.453125" style="5"/>
    <col min="712" max="712" width="4.26953125" style="5" customWidth="1"/>
    <col min="713" max="713" width="15.26953125" style="5" customWidth="1"/>
    <col min="714" max="714" width="14.7265625" style="5" customWidth="1"/>
    <col min="715" max="715" width="25.54296875" style="5" customWidth="1"/>
    <col min="716" max="716" width="11.453125" style="5" customWidth="1"/>
    <col min="717" max="717" width="20.26953125" style="5" customWidth="1"/>
    <col min="718" max="718" width="18.7265625" style="5" customWidth="1"/>
    <col min="719" max="719" width="19.26953125" style="5" customWidth="1"/>
    <col min="720" max="724" width="11.453125" style="5" customWidth="1"/>
    <col min="725" max="725" width="19.7265625" style="5" customWidth="1"/>
    <col min="726" max="726" width="11.453125" style="5" customWidth="1"/>
    <col min="727" max="727" width="20.26953125" style="5" customWidth="1"/>
    <col min="728" max="728" width="11.453125" style="5" customWidth="1"/>
    <col min="729" max="729" width="20.7265625" style="5" customWidth="1"/>
    <col min="730" max="730" width="11.453125" style="5" customWidth="1"/>
    <col min="731" max="731" width="18" style="5" customWidth="1"/>
    <col min="732" max="732" width="11.453125" style="5" customWidth="1"/>
    <col min="733" max="733" width="22.54296875" style="5" customWidth="1"/>
    <col min="734" max="739" width="11.453125" style="5" customWidth="1"/>
    <col min="740" max="967" width="11.453125" style="5"/>
    <col min="968" max="968" width="4.26953125" style="5" customWidth="1"/>
    <col min="969" max="969" width="15.26953125" style="5" customWidth="1"/>
    <col min="970" max="970" width="14.7265625" style="5" customWidth="1"/>
    <col min="971" max="971" width="25.54296875" style="5" customWidth="1"/>
    <col min="972" max="972" width="11.453125" style="5" customWidth="1"/>
    <col min="973" max="973" width="20.26953125" style="5" customWidth="1"/>
    <col min="974" max="974" width="18.7265625" style="5" customWidth="1"/>
    <col min="975" max="975" width="19.26953125" style="5" customWidth="1"/>
    <col min="976" max="980" width="11.453125" style="5" customWidth="1"/>
    <col min="981" max="981" width="19.7265625" style="5" customWidth="1"/>
    <col min="982" max="982" width="11.453125" style="5" customWidth="1"/>
    <col min="983" max="983" width="20.26953125" style="5" customWidth="1"/>
    <col min="984" max="984" width="11.453125" style="5" customWidth="1"/>
    <col min="985" max="985" width="20.7265625" style="5" customWidth="1"/>
    <col min="986" max="986" width="11.453125" style="5" customWidth="1"/>
    <col min="987" max="987" width="18" style="5" customWidth="1"/>
    <col min="988" max="988" width="11.453125" style="5" customWidth="1"/>
    <col min="989" max="989" width="22.54296875" style="5" customWidth="1"/>
    <col min="990" max="995" width="11.453125" style="5" customWidth="1"/>
    <col min="996" max="1223" width="11.453125" style="5"/>
    <col min="1224" max="1224" width="4.26953125" style="5" customWidth="1"/>
    <col min="1225" max="1225" width="15.26953125" style="5" customWidth="1"/>
    <col min="1226" max="1226" width="14.7265625" style="5" customWidth="1"/>
    <col min="1227" max="1227" width="25.54296875" style="5" customWidth="1"/>
    <col min="1228" max="1228" width="11.453125" style="5" customWidth="1"/>
    <col min="1229" max="1229" width="20.26953125" style="5" customWidth="1"/>
    <col min="1230" max="1230" width="18.7265625" style="5" customWidth="1"/>
    <col min="1231" max="1231" width="19.26953125" style="5" customWidth="1"/>
    <col min="1232" max="1236" width="11.453125" style="5" customWidth="1"/>
    <col min="1237" max="1237" width="19.7265625" style="5" customWidth="1"/>
    <col min="1238" max="1238" width="11.453125" style="5" customWidth="1"/>
    <col min="1239" max="1239" width="20.26953125" style="5" customWidth="1"/>
    <col min="1240" max="1240" width="11.453125" style="5" customWidth="1"/>
    <col min="1241" max="1241" width="20.7265625" style="5" customWidth="1"/>
    <col min="1242" max="1242" width="11.453125" style="5" customWidth="1"/>
    <col min="1243" max="1243" width="18" style="5" customWidth="1"/>
    <col min="1244" max="1244" width="11.453125" style="5" customWidth="1"/>
    <col min="1245" max="1245" width="22.54296875" style="5" customWidth="1"/>
    <col min="1246" max="1251" width="11.453125" style="5" customWidth="1"/>
    <col min="1252" max="1479" width="11.453125" style="5"/>
    <col min="1480" max="1480" width="4.26953125" style="5" customWidth="1"/>
    <col min="1481" max="1481" width="15.26953125" style="5" customWidth="1"/>
    <col min="1482" max="1482" width="14.7265625" style="5" customWidth="1"/>
    <col min="1483" max="1483" width="25.54296875" style="5" customWidth="1"/>
    <col min="1484" max="1484" width="11.453125" style="5" customWidth="1"/>
    <col min="1485" max="1485" width="20.26953125" style="5" customWidth="1"/>
    <col min="1486" max="1486" width="18.7265625" style="5" customWidth="1"/>
    <col min="1487" max="1487" width="19.26953125" style="5" customWidth="1"/>
    <col min="1488" max="1492" width="11.453125" style="5" customWidth="1"/>
    <col min="1493" max="1493" width="19.7265625" style="5" customWidth="1"/>
    <col min="1494" max="1494" width="11.453125" style="5" customWidth="1"/>
    <col min="1495" max="1495" width="20.26953125" style="5" customWidth="1"/>
    <col min="1496" max="1496" width="11.453125" style="5" customWidth="1"/>
    <col min="1497" max="1497" width="20.7265625" style="5" customWidth="1"/>
    <col min="1498" max="1498" width="11.453125" style="5" customWidth="1"/>
    <col min="1499" max="1499" width="18" style="5" customWidth="1"/>
    <col min="1500" max="1500" width="11.453125" style="5" customWidth="1"/>
    <col min="1501" max="1501" width="22.54296875" style="5" customWidth="1"/>
    <col min="1502" max="1507" width="11.453125" style="5" customWidth="1"/>
    <col min="1508" max="1735" width="11.453125" style="5"/>
    <col min="1736" max="1736" width="4.26953125" style="5" customWidth="1"/>
    <col min="1737" max="1737" width="15.26953125" style="5" customWidth="1"/>
    <col min="1738" max="1738" width="14.7265625" style="5" customWidth="1"/>
    <col min="1739" max="1739" width="25.54296875" style="5" customWidth="1"/>
    <col min="1740" max="1740" width="11.453125" style="5" customWidth="1"/>
    <col min="1741" max="1741" width="20.26953125" style="5" customWidth="1"/>
    <col min="1742" max="1742" width="18.7265625" style="5" customWidth="1"/>
    <col min="1743" max="1743" width="19.26953125" style="5" customWidth="1"/>
    <col min="1744" max="1748" width="11.453125" style="5" customWidth="1"/>
    <col min="1749" max="1749" width="19.7265625" style="5" customWidth="1"/>
    <col min="1750" max="1750" width="11.453125" style="5" customWidth="1"/>
    <col min="1751" max="1751" width="20.26953125" style="5" customWidth="1"/>
    <col min="1752" max="1752" width="11.453125" style="5" customWidth="1"/>
    <col min="1753" max="1753" width="20.7265625" style="5" customWidth="1"/>
    <col min="1754" max="1754" width="11.453125" style="5" customWidth="1"/>
    <col min="1755" max="1755" width="18" style="5" customWidth="1"/>
    <col min="1756" max="1756" width="11.453125" style="5" customWidth="1"/>
    <col min="1757" max="1757" width="22.54296875" style="5" customWidth="1"/>
    <col min="1758" max="1763" width="11.453125" style="5" customWidth="1"/>
    <col min="1764" max="1991" width="11.453125" style="5"/>
    <col min="1992" max="1992" width="4.26953125" style="5" customWidth="1"/>
    <col min="1993" max="1993" width="15.26953125" style="5" customWidth="1"/>
    <col min="1994" max="1994" width="14.7265625" style="5" customWidth="1"/>
    <col min="1995" max="1995" width="25.54296875" style="5" customWidth="1"/>
    <col min="1996" max="1996" width="11.453125" style="5" customWidth="1"/>
    <col min="1997" max="1997" width="20.26953125" style="5" customWidth="1"/>
    <col min="1998" max="1998" width="18.7265625" style="5" customWidth="1"/>
    <col min="1999" max="1999" width="19.26953125" style="5" customWidth="1"/>
    <col min="2000" max="2004" width="11.453125" style="5" customWidth="1"/>
    <col min="2005" max="2005" width="19.7265625" style="5" customWidth="1"/>
    <col min="2006" max="2006" width="11.453125" style="5" customWidth="1"/>
    <col min="2007" max="2007" width="20.26953125" style="5" customWidth="1"/>
    <col min="2008" max="2008" width="11.453125" style="5" customWidth="1"/>
    <col min="2009" max="2009" width="20.7265625" style="5" customWidth="1"/>
    <col min="2010" max="2010" width="11.453125" style="5" customWidth="1"/>
    <col min="2011" max="2011" width="18" style="5" customWidth="1"/>
    <col min="2012" max="2012" width="11.453125" style="5" customWidth="1"/>
    <col min="2013" max="2013" width="22.54296875" style="5" customWidth="1"/>
    <col min="2014" max="2019" width="11.453125" style="5" customWidth="1"/>
    <col min="2020" max="2247" width="11.453125" style="5"/>
    <col min="2248" max="2248" width="4.26953125" style="5" customWidth="1"/>
    <col min="2249" max="2249" width="15.26953125" style="5" customWidth="1"/>
    <col min="2250" max="2250" width="14.7265625" style="5" customWidth="1"/>
    <col min="2251" max="2251" width="25.54296875" style="5" customWidth="1"/>
    <col min="2252" max="2252" width="11.453125" style="5" customWidth="1"/>
    <col min="2253" max="2253" width="20.26953125" style="5" customWidth="1"/>
    <col min="2254" max="2254" width="18.7265625" style="5" customWidth="1"/>
    <col min="2255" max="2255" width="19.26953125" style="5" customWidth="1"/>
    <col min="2256" max="2260" width="11.453125" style="5" customWidth="1"/>
    <col min="2261" max="2261" width="19.7265625" style="5" customWidth="1"/>
    <col min="2262" max="2262" width="11.453125" style="5" customWidth="1"/>
    <col min="2263" max="2263" width="20.26953125" style="5" customWidth="1"/>
    <col min="2264" max="2264" width="11.453125" style="5" customWidth="1"/>
    <col min="2265" max="2265" width="20.7265625" style="5" customWidth="1"/>
    <col min="2266" max="2266" width="11.453125" style="5" customWidth="1"/>
    <col min="2267" max="2267" width="18" style="5" customWidth="1"/>
    <col min="2268" max="2268" width="11.453125" style="5" customWidth="1"/>
    <col min="2269" max="2269" width="22.54296875" style="5" customWidth="1"/>
    <col min="2270" max="2275" width="11.453125" style="5" customWidth="1"/>
    <col min="2276" max="2503" width="11.453125" style="5"/>
    <col min="2504" max="2504" width="4.26953125" style="5" customWidth="1"/>
    <col min="2505" max="2505" width="15.26953125" style="5" customWidth="1"/>
    <col min="2506" max="2506" width="14.7265625" style="5" customWidth="1"/>
    <col min="2507" max="2507" width="25.54296875" style="5" customWidth="1"/>
    <col min="2508" max="2508" width="11.453125" style="5" customWidth="1"/>
    <col min="2509" max="2509" width="20.26953125" style="5" customWidth="1"/>
    <col min="2510" max="2510" width="18.7265625" style="5" customWidth="1"/>
    <col min="2511" max="2511" width="19.26953125" style="5" customWidth="1"/>
    <col min="2512" max="2516" width="11.453125" style="5" customWidth="1"/>
    <col min="2517" max="2517" width="19.7265625" style="5" customWidth="1"/>
    <col min="2518" max="2518" width="11.453125" style="5" customWidth="1"/>
    <col min="2519" max="2519" width="20.26953125" style="5" customWidth="1"/>
    <col min="2520" max="2520" width="11.453125" style="5" customWidth="1"/>
    <col min="2521" max="2521" width="20.7265625" style="5" customWidth="1"/>
    <col min="2522" max="2522" width="11.453125" style="5" customWidth="1"/>
    <col min="2523" max="2523" width="18" style="5" customWidth="1"/>
    <col min="2524" max="2524" width="11.453125" style="5" customWidth="1"/>
    <col min="2525" max="2525" width="22.54296875" style="5" customWidth="1"/>
    <col min="2526" max="2531" width="11.453125" style="5" customWidth="1"/>
    <col min="2532" max="2759" width="11.453125" style="5"/>
    <col min="2760" max="2760" width="4.26953125" style="5" customWidth="1"/>
    <col min="2761" max="2761" width="15.26953125" style="5" customWidth="1"/>
    <col min="2762" max="2762" width="14.7265625" style="5" customWidth="1"/>
    <col min="2763" max="2763" width="25.54296875" style="5" customWidth="1"/>
    <col min="2764" max="2764" width="11.453125" style="5" customWidth="1"/>
    <col min="2765" max="2765" width="20.26953125" style="5" customWidth="1"/>
    <col min="2766" max="2766" width="18.7265625" style="5" customWidth="1"/>
    <col min="2767" max="2767" width="19.26953125" style="5" customWidth="1"/>
    <col min="2768" max="2772" width="11.453125" style="5" customWidth="1"/>
    <col min="2773" max="2773" width="19.7265625" style="5" customWidth="1"/>
    <col min="2774" max="2774" width="11.453125" style="5" customWidth="1"/>
    <col min="2775" max="2775" width="20.26953125" style="5" customWidth="1"/>
    <col min="2776" max="2776" width="11.453125" style="5" customWidth="1"/>
    <col min="2777" max="2777" width="20.7265625" style="5" customWidth="1"/>
    <col min="2778" max="2778" width="11.453125" style="5" customWidth="1"/>
    <col min="2779" max="2779" width="18" style="5" customWidth="1"/>
    <col min="2780" max="2780" width="11.453125" style="5" customWidth="1"/>
    <col min="2781" max="2781" width="22.54296875" style="5" customWidth="1"/>
    <col min="2782" max="2787" width="11.453125" style="5" customWidth="1"/>
    <col min="2788" max="3015" width="11.453125" style="5"/>
    <col min="3016" max="3016" width="4.26953125" style="5" customWidth="1"/>
    <col min="3017" max="3017" width="15.26953125" style="5" customWidth="1"/>
    <col min="3018" max="3018" width="14.7265625" style="5" customWidth="1"/>
    <col min="3019" max="3019" width="25.54296875" style="5" customWidth="1"/>
    <col min="3020" max="3020" width="11.453125" style="5" customWidth="1"/>
    <col min="3021" max="3021" width="20.26953125" style="5" customWidth="1"/>
    <col min="3022" max="3022" width="18.7265625" style="5" customWidth="1"/>
    <col min="3023" max="3023" width="19.26953125" style="5" customWidth="1"/>
    <col min="3024" max="3028" width="11.453125" style="5" customWidth="1"/>
    <col min="3029" max="3029" width="19.7265625" style="5" customWidth="1"/>
    <col min="3030" max="3030" width="11.453125" style="5" customWidth="1"/>
    <col min="3031" max="3031" width="20.26953125" style="5" customWidth="1"/>
    <col min="3032" max="3032" width="11.453125" style="5" customWidth="1"/>
    <col min="3033" max="3033" width="20.7265625" style="5" customWidth="1"/>
    <col min="3034" max="3034" width="11.453125" style="5" customWidth="1"/>
    <col min="3035" max="3035" width="18" style="5" customWidth="1"/>
    <col min="3036" max="3036" width="11.453125" style="5" customWidth="1"/>
    <col min="3037" max="3037" width="22.54296875" style="5" customWidth="1"/>
    <col min="3038" max="3043" width="11.453125" style="5" customWidth="1"/>
    <col min="3044" max="3271" width="11.453125" style="5"/>
    <col min="3272" max="3272" width="4.26953125" style="5" customWidth="1"/>
    <col min="3273" max="3273" width="15.26953125" style="5" customWidth="1"/>
    <col min="3274" max="3274" width="14.7265625" style="5" customWidth="1"/>
    <col min="3275" max="3275" width="25.54296875" style="5" customWidth="1"/>
    <col min="3276" max="3276" width="11.453125" style="5" customWidth="1"/>
    <col min="3277" max="3277" width="20.26953125" style="5" customWidth="1"/>
    <col min="3278" max="3278" width="18.7265625" style="5" customWidth="1"/>
    <col min="3279" max="3279" width="19.26953125" style="5" customWidth="1"/>
    <col min="3280" max="3284" width="11.453125" style="5" customWidth="1"/>
    <col min="3285" max="3285" width="19.7265625" style="5" customWidth="1"/>
    <col min="3286" max="3286" width="11.453125" style="5" customWidth="1"/>
    <col min="3287" max="3287" width="20.26953125" style="5" customWidth="1"/>
    <col min="3288" max="3288" width="11.453125" style="5" customWidth="1"/>
    <col min="3289" max="3289" width="20.7265625" style="5" customWidth="1"/>
    <col min="3290" max="3290" width="11.453125" style="5" customWidth="1"/>
    <col min="3291" max="3291" width="18" style="5" customWidth="1"/>
    <col min="3292" max="3292" width="11.453125" style="5" customWidth="1"/>
    <col min="3293" max="3293" width="22.54296875" style="5" customWidth="1"/>
    <col min="3294" max="3299" width="11.453125" style="5" customWidth="1"/>
    <col min="3300" max="3527" width="11.453125" style="5"/>
    <col min="3528" max="3528" width="4.26953125" style="5" customWidth="1"/>
    <col min="3529" max="3529" width="15.26953125" style="5" customWidth="1"/>
    <col min="3530" max="3530" width="14.7265625" style="5" customWidth="1"/>
    <col min="3531" max="3531" width="25.54296875" style="5" customWidth="1"/>
    <col min="3532" max="3532" width="11.453125" style="5" customWidth="1"/>
    <col min="3533" max="3533" width="20.26953125" style="5" customWidth="1"/>
    <col min="3534" max="3534" width="18.7265625" style="5" customWidth="1"/>
    <col min="3535" max="3535" width="19.26953125" style="5" customWidth="1"/>
    <col min="3536" max="3540" width="11.453125" style="5" customWidth="1"/>
    <col min="3541" max="3541" width="19.7265625" style="5" customWidth="1"/>
    <col min="3542" max="3542" width="11.453125" style="5" customWidth="1"/>
    <col min="3543" max="3543" width="20.26953125" style="5" customWidth="1"/>
    <col min="3544" max="3544" width="11.453125" style="5" customWidth="1"/>
    <col min="3545" max="3545" width="20.7265625" style="5" customWidth="1"/>
    <col min="3546" max="3546" width="11.453125" style="5" customWidth="1"/>
    <col min="3547" max="3547" width="18" style="5" customWidth="1"/>
    <col min="3548" max="3548" width="11.453125" style="5" customWidth="1"/>
    <col min="3549" max="3549" width="22.54296875" style="5" customWidth="1"/>
    <col min="3550" max="3555" width="11.453125" style="5" customWidth="1"/>
    <col min="3556" max="3783" width="11.453125" style="5"/>
    <col min="3784" max="3784" width="4.26953125" style="5" customWidth="1"/>
    <col min="3785" max="3785" width="15.26953125" style="5" customWidth="1"/>
    <col min="3786" max="3786" width="14.7265625" style="5" customWidth="1"/>
    <col min="3787" max="3787" width="25.54296875" style="5" customWidth="1"/>
    <col min="3788" max="3788" width="11.453125" style="5" customWidth="1"/>
    <col min="3789" max="3789" width="20.26953125" style="5" customWidth="1"/>
    <col min="3790" max="3790" width="18.7265625" style="5" customWidth="1"/>
    <col min="3791" max="3791" width="19.26953125" style="5" customWidth="1"/>
    <col min="3792" max="3796" width="11.453125" style="5" customWidth="1"/>
    <col min="3797" max="3797" width="19.7265625" style="5" customWidth="1"/>
    <col min="3798" max="3798" width="11.453125" style="5" customWidth="1"/>
    <col min="3799" max="3799" width="20.26953125" style="5" customWidth="1"/>
    <col min="3800" max="3800" width="11.453125" style="5" customWidth="1"/>
    <col min="3801" max="3801" width="20.7265625" style="5" customWidth="1"/>
    <col min="3802" max="3802" width="11.453125" style="5" customWidth="1"/>
    <col min="3803" max="3803" width="18" style="5" customWidth="1"/>
    <col min="3804" max="3804" width="11.453125" style="5" customWidth="1"/>
    <col min="3805" max="3805" width="22.54296875" style="5" customWidth="1"/>
    <col min="3806" max="3811" width="11.453125" style="5" customWidth="1"/>
    <col min="3812" max="4039" width="11.453125" style="5"/>
    <col min="4040" max="4040" width="4.26953125" style="5" customWidth="1"/>
    <col min="4041" max="4041" width="15.26953125" style="5" customWidth="1"/>
    <col min="4042" max="4042" width="14.7265625" style="5" customWidth="1"/>
    <col min="4043" max="4043" width="25.54296875" style="5" customWidth="1"/>
    <col min="4044" max="4044" width="11.453125" style="5" customWidth="1"/>
    <col min="4045" max="4045" width="20.26953125" style="5" customWidth="1"/>
    <col min="4046" max="4046" width="18.7265625" style="5" customWidth="1"/>
    <col min="4047" max="4047" width="19.26953125" style="5" customWidth="1"/>
    <col min="4048" max="4052" width="11.453125" style="5" customWidth="1"/>
    <col min="4053" max="4053" width="19.7265625" style="5" customWidth="1"/>
    <col min="4054" max="4054" width="11.453125" style="5" customWidth="1"/>
    <col min="4055" max="4055" width="20.26953125" style="5" customWidth="1"/>
    <col min="4056" max="4056" width="11.453125" style="5" customWidth="1"/>
    <col min="4057" max="4057" width="20.7265625" style="5" customWidth="1"/>
    <col min="4058" max="4058" width="11.453125" style="5" customWidth="1"/>
    <col min="4059" max="4059" width="18" style="5" customWidth="1"/>
    <col min="4060" max="4060" width="11.453125" style="5" customWidth="1"/>
    <col min="4061" max="4061" width="22.54296875" style="5" customWidth="1"/>
    <col min="4062" max="4067" width="11.453125" style="5" customWidth="1"/>
    <col min="4068" max="4295" width="11.453125" style="5"/>
    <col min="4296" max="4296" width="4.26953125" style="5" customWidth="1"/>
    <col min="4297" max="4297" width="15.26953125" style="5" customWidth="1"/>
    <col min="4298" max="4298" width="14.7265625" style="5" customWidth="1"/>
    <col min="4299" max="4299" width="25.54296875" style="5" customWidth="1"/>
    <col min="4300" max="4300" width="11.453125" style="5" customWidth="1"/>
    <col min="4301" max="4301" width="20.26953125" style="5" customWidth="1"/>
    <col min="4302" max="4302" width="18.7265625" style="5" customWidth="1"/>
    <col min="4303" max="4303" width="19.26953125" style="5" customWidth="1"/>
    <col min="4304" max="4308" width="11.453125" style="5" customWidth="1"/>
    <col min="4309" max="4309" width="19.7265625" style="5" customWidth="1"/>
    <col min="4310" max="4310" width="11.453125" style="5" customWidth="1"/>
    <col min="4311" max="4311" width="20.26953125" style="5" customWidth="1"/>
    <col min="4312" max="4312" width="11.453125" style="5" customWidth="1"/>
    <col min="4313" max="4313" width="20.7265625" style="5" customWidth="1"/>
    <col min="4314" max="4314" width="11.453125" style="5" customWidth="1"/>
    <col min="4315" max="4315" width="18" style="5" customWidth="1"/>
    <col min="4316" max="4316" width="11.453125" style="5" customWidth="1"/>
    <col min="4317" max="4317" width="22.54296875" style="5" customWidth="1"/>
    <col min="4318" max="4323" width="11.453125" style="5" customWidth="1"/>
    <col min="4324" max="4551" width="11.453125" style="5"/>
    <col min="4552" max="4552" width="4.26953125" style="5" customWidth="1"/>
    <col min="4553" max="4553" width="15.26953125" style="5" customWidth="1"/>
    <col min="4554" max="4554" width="14.7265625" style="5" customWidth="1"/>
    <col min="4555" max="4555" width="25.54296875" style="5" customWidth="1"/>
    <col min="4556" max="4556" width="11.453125" style="5" customWidth="1"/>
    <col min="4557" max="4557" width="20.26953125" style="5" customWidth="1"/>
    <col min="4558" max="4558" width="18.7265625" style="5" customWidth="1"/>
    <col min="4559" max="4559" width="19.26953125" style="5" customWidth="1"/>
    <col min="4560" max="4564" width="11.453125" style="5" customWidth="1"/>
    <col min="4565" max="4565" width="19.7265625" style="5" customWidth="1"/>
    <col min="4566" max="4566" width="11.453125" style="5" customWidth="1"/>
    <col min="4567" max="4567" width="20.26953125" style="5" customWidth="1"/>
    <col min="4568" max="4568" width="11.453125" style="5" customWidth="1"/>
    <col min="4569" max="4569" width="20.7265625" style="5" customWidth="1"/>
    <col min="4570" max="4570" width="11.453125" style="5" customWidth="1"/>
    <col min="4571" max="4571" width="18" style="5" customWidth="1"/>
    <col min="4572" max="4572" width="11.453125" style="5" customWidth="1"/>
    <col min="4573" max="4573" width="22.54296875" style="5" customWidth="1"/>
    <col min="4574" max="4579" width="11.453125" style="5" customWidth="1"/>
    <col min="4580" max="4807" width="11.453125" style="5"/>
    <col min="4808" max="4808" width="4.26953125" style="5" customWidth="1"/>
    <col min="4809" max="4809" width="15.26953125" style="5" customWidth="1"/>
    <col min="4810" max="4810" width="14.7265625" style="5" customWidth="1"/>
    <col min="4811" max="4811" width="25.54296875" style="5" customWidth="1"/>
    <col min="4812" max="4812" width="11.453125" style="5" customWidth="1"/>
    <col min="4813" max="4813" width="20.26953125" style="5" customWidth="1"/>
    <col min="4814" max="4814" width="18.7265625" style="5" customWidth="1"/>
    <col min="4815" max="4815" width="19.26953125" style="5" customWidth="1"/>
    <col min="4816" max="4820" width="11.453125" style="5" customWidth="1"/>
    <col min="4821" max="4821" width="19.7265625" style="5" customWidth="1"/>
    <col min="4822" max="4822" width="11.453125" style="5" customWidth="1"/>
    <col min="4823" max="4823" width="20.26953125" style="5" customWidth="1"/>
    <col min="4824" max="4824" width="11.453125" style="5" customWidth="1"/>
    <col min="4825" max="4825" width="20.7265625" style="5" customWidth="1"/>
    <col min="4826" max="4826" width="11.453125" style="5" customWidth="1"/>
    <col min="4827" max="4827" width="18" style="5" customWidth="1"/>
    <col min="4828" max="4828" width="11.453125" style="5" customWidth="1"/>
    <col min="4829" max="4829" width="22.54296875" style="5" customWidth="1"/>
    <col min="4830" max="4835" width="11.453125" style="5" customWidth="1"/>
    <col min="4836" max="5063" width="11.453125" style="5"/>
    <col min="5064" max="5064" width="4.26953125" style="5" customWidth="1"/>
    <col min="5065" max="5065" width="15.26953125" style="5" customWidth="1"/>
    <col min="5066" max="5066" width="14.7265625" style="5" customWidth="1"/>
    <col min="5067" max="5067" width="25.54296875" style="5" customWidth="1"/>
    <col min="5068" max="5068" width="11.453125" style="5" customWidth="1"/>
    <col min="5069" max="5069" width="20.26953125" style="5" customWidth="1"/>
    <col min="5070" max="5070" width="18.7265625" style="5" customWidth="1"/>
    <col min="5071" max="5071" width="19.26953125" style="5" customWidth="1"/>
    <col min="5072" max="5076" width="11.453125" style="5" customWidth="1"/>
    <col min="5077" max="5077" width="19.7265625" style="5" customWidth="1"/>
    <col min="5078" max="5078" width="11.453125" style="5" customWidth="1"/>
    <col min="5079" max="5079" width="20.26953125" style="5" customWidth="1"/>
    <col min="5080" max="5080" width="11.453125" style="5" customWidth="1"/>
    <col min="5081" max="5081" width="20.7265625" style="5" customWidth="1"/>
    <col min="5082" max="5082" width="11.453125" style="5" customWidth="1"/>
    <col min="5083" max="5083" width="18" style="5" customWidth="1"/>
    <col min="5084" max="5084" width="11.453125" style="5" customWidth="1"/>
    <col min="5085" max="5085" width="22.54296875" style="5" customWidth="1"/>
    <col min="5086" max="5091" width="11.453125" style="5" customWidth="1"/>
    <col min="5092" max="5319" width="11.453125" style="5"/>
    <col min="5320" max="5320" width="4.26953125" style="5" customWidth="1"/>
    <col min="5321" max="5321" width="15.26953125" style="5" customWidth="1"/>
    <col min="5322" max="5322" width="14.7265625" style="5" customWidth="1"/>
    <col min="5323" max="5323" width="25.54296875" style="5" customWidth="1"/>
    <col min="5324" max="5324" width="11.453125" style="5" customWidth="1"/>
    <col min="5325" max="5325" width="20.26953125" style="5" customWidth="1"/>
    <col min="5326" max="5326" width="18.7265625" style="5" customWidth="1"/>
    <col min="5327" max="5327" width="19.26953125" style="5" customWidth="1"/>
    <col min="5328" max="5332" width="11.453125" style="5" customWidth="1"/>
    <col min="5333" max="5333" width="19.7265625" style="5" customWidth="1"/>
    <col min="5334" max="5334" width="11.453125" style="5" customWidth="1"/>
    <col min="5335" max="5335" width="20.26953125" style="5" customWidth="1"/>
    <col min="5336" max="5336" width="11.453125" style="5" customWidth="1"/>
    <col min="5337" max="5337" width="20.7265625" style="5" customWidth="1"/>
    <col min="5338" max="5338" width="11.453125" style="5" customWidth="1"/>
    <col min="5339" max="5339" width="18" style="5" customWidth="1"/>
    <col min="5340" max="5340" width="11.453125" style="5" customWidth="1"/>
    <col min="5341" max="5341" width="22.54296875" style="5" customWidth="1"/>
    <col min="5342" max="5347" width="11.453125" style="5" customWidth="1"/>
    <col min="5348" max="5575" width="11.453125" style="5"/>
    <col min="5576" max="5576" width="4.26953125" style="5" customWidth="1"/>
    <col min="5577" max="5577" width="15.26953125" style="5" customWidth="1"/>
    <col min="5578" max="5578" width="14.7265625" style="5" customWidth="1"/>
    <col min="5579" max="5579" width="25.54296875" style="5" customWidth="1"/>
    <col min="5580" max="5580" width="11.453125" style="5" customWidth="1"/>
    <col min="5581" max="5581" width="20.26953125" style="5" customWidth="1"/>
    <col min="5582" max="5582" width="18.7265625" style="5" customWidth="1"/>
    <col min="5583" max="5583" width="19.26953125" style="5" customWidth="1"/>
    <col min="5584" max="5588" width="11.453125" style="5" customWidth="1"/>
    <col min="5589" max="5589" width="19.7265625" style="5" customWidth="1"/>
    <col min="5590" max="5590" width="11.453125" style="5" customWidth="1"/>
    <col min="5591" max="5591" width="20.26953125" style="5" customWidth="1"/>
    <col min="5592" max="5592" width="11.453125" style="5" customWidth="1"/>
    <col min="5593" max="5593" width="20.7265625" style="5" customWidth="1"/>
    <col min="5594" max="5594" width="11.453125" style="5" customWidth="1"/>
    <col min="5595" max="5595" width="18" style="5" customWidth="1"/>
    <col min="5596" max="5596" width="11.453125" style="5" customWidth="1"/>
    <col min="5597" max="5597" width="22.54296875" style="5" customWidth="1"/>
    <col min="5598" max="5603" width="11.453125" style="5" customWidth="1"/>
    <col min="5604" max="5831" width="11.453125" style="5"/>
    <col min="5832" max="5832" width="4.26953125" style="5" customWidth="1"/>
    <col min="5833" max="5833" width="15.26953125" style="5" customWidth="1"/>
    <col min="5834" max="5834" width="14.7265625" style="5" customWidth="1"/>
    <col min="5835" max="5835" width="25.54296875" style="5" customWidth="1"/>
    <col min="5836" max="5836" width="11.453125" style="5" customWidth="1"/>
    <col min="5837" max="5837" width="20.26953125" style="5" customWidth="1"/>
    <col min="5838" max="5838" width="18.7265625" style="5" customWidth="1"/>
    <col min="5839" max="5839" width="19.26953125" style="5" customWidth="1"/>
    <col min="5840" max="5844" width="11.453125" style="5" customWidth="1"/>
    <col min="5845" max="5845" width="19.7265625" style="5" customWidth="1"/>
    <col min="5846" max="5846" width="11.453125" style="5" customWidth="1"/>
    <col min="5847" max="5847" width="20.26953125" style="5" customWidth="1"/>
    <col min="5848" max="5848" width="11.453125" style="5" customWidth="1"/>
    <col min="5849" max="5849" width="20.7265625" style="5" customWidth="1"/>
    <col min="5850" max="5850" width="11.453125" style="5" customWidth="1"/>
    <col min="5851" max="5851" width="18" style="5" customWidth="1"/>
    <col min="5852" max="5852" width="11.453125" style="5" customWidth="1"/>
    <col min="5853" max="5853" width="22.54296875" style="5" customWidth="1"/>
    <col min="5854" max="5859" width="11.453125" style="5" customWidth="1"/>
    <col min="5860" max="6087" width="11.453125" style="5"/>
    <col min="6088" max="6088" width="4.26953125" style="5" customWidth="1"/>
    <col min="6089" max="6089" width="15.26953125" style="5" customWidth="1"/>
    <col min="6090" max="6090" width="14.7265625" style="5" customWidth="1"/>
    <col min="6091" max="6091" width="25.54296875" style="5" customWidth="1"/>
    <col min="6092" max="6092" width="11.453125" style="5" customWidth="1"/>
    <col min="6093" max="6093" width="20.26953125" style="5" customWidth="1"/>
    <col min="6094" max="6094" width="18.7265625" style="5" customWidth="1"/>
    <col min="6095" max="6095" width="19.26953125" style="5" customWidth="1"/>
    <col min="6096" max="6100" width="11.453125" style="5" customWidth="1"/>
    <col min="6101" max="6101" width="19.7265625" style="5" customWidth="1"/>
    <col min="6102" max="6102" width="11.453125" style="5" customWidth="1"/>
    <col min="6103" max="6103" width="20.26953125" style="5" customWidth="1"/>
    <col min="6104" max="6104" width="11.453125" style="5" customWidth="1"/>
    <col min="6105" max="6105" width="20.7265625" style="5" customWidth="1"/>
    <col min="6106" max="6106" width="11.453125" style="5" customWidth="1"/>
    <col min="6107" max="6107" width="18" style="5" customWidth="1"/>
    <col min="6108" max="6108" width="11.453125" style="5" customWidth="1"/>
    <col min="6109" max="6109" width="22.54296875" style="5" customWidth="1"/>
    <col min="6110" max="6115" width="11.453125" style="5" customWidth="1"/>
    <col min="6116" max="6343" width="11.453125" style="5"/>
    <col min="6344" max="6344" width="4.26953125" style="5" customWidth="1"/>
    <col min="6345" max="6345" width="15.26953125" style="5" customWidth="1"/>
    <col min="6346" max="6346" width="14.7265625" style="5" customWidth="1"/>
    <col min="6347" max="6347" width="25.54296875" style="5" customWidth="1"/>
    <col min="6348" max="6348" width="11.453125" style="5" customWidth="1"/>
    <col min="6349" max="6349" width="20.26953125" style="5" customWidth="1"/>
    <col min="6350" max="6350" width="18.7265625" style="5" customWidth="1"/>
    <col min="6351" max="6351" width="19.26953125" style="5" customWidth="1"/>
    <col min="6352" max="6356" width="11.453125" style="5" customWidth="1"/>
    <col min="6357" max="6357" width="19.7265625" style="5" customWidth="1"/>
    <col min="6358" max="6358" width="11.453125" style="5" customWidth="1"/>
    <col min="6359" max="6359" width="20.26953125" style="5" customWidth="1"/>
    <col min="6360" max="6360" width="11.453125" style="5" customWidth="1"/>
    <col min="6361" max="6361" width="20.7265625" style="5" customWidth="1"/>
    <col min="6362" max="6362" width="11.453125" style="5" customWidth="1"/>
    <col min="6363" max="6363" width="18" style="5" customWidth="1"/>
    <col min="6364" max="6364" width="11.453125" style="5" customWidth="1"/>
    <col min="6365" max="6365" width="22.54296875" style="5" customWidth="1"/>
    <col min="6366" max="6371" width="11.453125" style="5" customWidth="1"/>
    <col min="6372" max="6599" width="11.453125" style="5"/>
    <col min="6600" max="6600" width="4.26953125" style="5" customWidth="1"/>
    <col min="6601" max="6601" width="15.26953125" style="5" customWidth="1"/>
    <col min="6602" max="6602" width="14.7265625" style="5" customWidth="1"/>
    <col min="6603" max="6603" width="25.54296875" style="5" customWidth="1"/>
    <col min="6604" max="6604" width="11.453125" style="5" customWidth="1"/>
    <col min="6605" max="6605" width="20.26953125" style="5" customWidth="1"/>
    <col min="6606" max="6606" width="18.7265625" style="5" customWidth="1"/>
    <col min="6607" max="6607" width="19.26953125" style="5" customWidth="1"/>
    <col min="6608" max="6612" width="11.453125" style="5" customWidth="1"/>
    <col min="6613" max="6613" width="19.7265625" style="5" customWidth="1"/>
    <col min="6614" max="6614" width="11.453125" style="5" customWidth="1"/>
    <col min="6615" max="6615" width="20.26953125" style="5" customWidth="1"/>
    <col min="6616" max="6616" width="11.453125" style="5" customWidth="1"/>
    <col min="6617" max="6617" width="20.7265625" style="5" customWidth="1"/>
    <col min="6618" max="6618" width="11.453125" style="5" customWidth="1"/>
    <col min="6619" max="6619" width="18" style="5" customWidth="1"/>
    <col min="6620" max="6620" width="11.453125" style="5" customWidth="1"/>
    <col min="6621" max="6621" width="22.54296875" style="5" customWidth="1"/>
    <col min="6622" max="6627" width="11.453125" style="5" customWidth="1"/>
    <col min="6628" max="6855" width="11.453125" style="5"/>
    <col min="6856" max="6856" width="4.26953125" style="5" customWidth="1"/>
    <col min="6857" max="6857" width="15.26953125" style="5" customWidth="1"/>
    <col min="6858" max="6858" width="14.7265625" style="5" customWidth="1"/>
    <col min="6859" max="6859" width="25.54296875" style="5" customWidth="1"/>
    <col min="6860" max="6860" width="11.453125" style="5" customWidth="1"/>
    <col min="6861" max="6861" width="20.26953125" style="5" customWidth="1"/>
    <col min="6862" max="6862" width="18.7265625" style="5" customWidth="1"/>
    <col min="6863" max="6863" width="19.26953125" style="5" customWidth="1"/>
    <col min="6864" max="6868" width="11.453125" style="5" customWidth="1"/>
    <col min="6869" max="6869" width="19.7265625" style="5" customWidth="1"/>
    <col min="6870" max="6870" width="11.453125" style="5" customWidth="1"/>
    <col min="6871" max="6871" width="20.26953125" style="5" customWidth="1"/>
    <col min="6872" max="6872" width="11.453125" style="5" customWidth="1"/>
    <col min="6873" max="6873" width="20.7265625" style="5" customWidth="1"/>
    <col min="6874" max="6874" width="11.453125" style="5" customWidth="1"/>
    <col min="6875" max="6875" width="18" style="5" customWidth="1"/>
    <col min="6876" max="6876" width="11.453125" style="5" customWidth="1"/>
    <col min="6877" max="6877" width="22.54296875" style="5" customWidth="1"/>
    <col min="6878" max="6883" width="11.453125" style="5" customWidth="1"/>
    <col min="6884" max="7111" width="11.453125" style="5"/>
    <col min="7112" max="7112" width="4.26953125" style="5" customWidth="1"/>
    <col min="7113" max="7113" width="15.26953125" style="5" customWidth="1"/>
    <col min="7114" max="7114" width="14.7265625" style="5" customWidth="1"/>
    <col min="7115" max="7115" width="25.54296875" style="5" customWidth="1"/>
    <col min="7116" max="7116" width="11.453125" style="5" customWidth="1"/>
    <col min="7117" max="7117" width="20.26953125" style="5" customWidth="1"/>
    <col min="7118" max="7118" width="18.7265625" style="5" customWidth="1"/>
    <col min="7119" max="7119" width="19.26953125" style="5" customWidth="1"/>
    <col min="7120" max="7124" width="11.453125" style="5" customWidth="1"/>
    <col min="7125" max="7125" width="19.7265625" style="5" customWidth="1"/>
    <col min="7126" max="7126" width="11.453125" style="5" customWidth="1"/>
    <col min="7127" max="7127" width="20.26953125" style="5" customWidth="1"/>
    <col min="7128" max="7128" width="11.453125" style="5" customWidth="1"/>
    <col min="7129" max="7129" width="20.7265625" style="5" customWidth="1"/>
    <col min="7130" max="7130" width="11.453125" style="5" customWidth="1"/>
    <col min="7131" max="7131" width="18" style="5" customWidth="1"/>
    <col min="7132" max="7132" width="11.453125" style="5" customWidth="1"/>
    <col min="7133" max="7133" width="22.54296875" style="5" customWidth="1"/>
    <col min="7134" max="7139" width="11.453125" style="5" customWidth="1"/>
    <col min="7140" max="7367" width="11.453125" style="5"/>
    <col min="7368" max="7368" width="4.26953125" style="5" customWidth="1"/>
    <col min="7369" max="7369" width="15.26953125" style="5" customWidth="1"/>
    <col min="7370" max="7370" width="14.7265625" style="5" customWidth="1"/>
    <col min="7371" max="7371" width="25.54296875" style="5" customWidth="1"/>
    <col min="7372" max="7372" width="11.453125" style="5" customWidth="1"/>
    <col min="7373" max="7373" width="20.26953125" style="5" customWidth="1"/>
    <col min="7374" max="7374" width="18.7265625" style="5" customWidth="1"/>
    <col min="7375" max="7375" width="19.26953125" style="5" customWidth="1"/>
    <col min="7376" max="7380" width="11.453125" style="5" customWidth="1"/>
    <col min="7381" max="7381" width="19.7265625" style="5" customWidth="1"/>
    <col min="7382" max="7382" width="11.453125" style="5" customWidth="1"/>
    <col min="7383" max="7383" width="20.26953125" style="5" customWidth="1"/>
    <col min="7384" max="7384" width="11.453125" style="5" customWidth="1"/>
    <col min="7385" max="7385" width="20.7265625" style="5" customWidth="1"/>
    <col min="7386" max="7386" width="11.453125" style="5" customWidth="1"/>
    <col min="7387" max="7387" width="18" style="5" customWidth="1"/>
    <col min="7388" max="7388" width="11.453125" style="5" customWidth="1"/>
    <col min="7389" max="7389" width="22.54296875" style="5" customWidth="1"/>
    <col min="7390" max="7395" width="11.453125" style="5" customWidth="1"/>
    <col min="7396" max="7623" width="11.453125" style="5"/>
    <col min="7624" max="7624" width="4.26953125" style="5" customWidth="1"/>
    <col min="7625" max="7625" width="15.26953125" style="5" customWidth="1"/>
    <col min="7626" max="7626" width="14.7265625" style="5" customWidth="1"/>
    <col min="7627" max="7627" width="25.54296875" style="5" customWidth="1"/>
    <col min="7628" max="7628" width="11.453125" style="5" customWidth="1"/>
    <col min="7629" max="7629" width="20.26953125" style="5" customWidth="1"/>
    <col min="7630" max="7630" width="18.7265625" style="5" customWidth="1"/>
    <col min="7631" max="7631" width="19.26953125" style="5" customWidth="1"/>
    <col min="7632" max="7636" width="11.453125" style="5" customWidth="1"/>
    <col min="7637" max="7637" width="19.7265625" style="5" customWidth="1"/>
    <col min="7638" max="7638" width="11.453125" style="5" customWidth="1"/>
    <col min="7639" max="7639" width="20.26953125" style="5" customWidth="1"/>
    <col min="7640" max="7640" width="11.453125" style="5" customWidth="1"/>
    <col min="7641" max="7641" width="20.7265625" style="5" customWidth="1"/>
    <col min="7642" max="7642" width="11.453125" style="5" customWidth="1"/>
    <col min="7643" max="7643" width="18" style="5" customWidth="1"/>
    <col min="7644" max="7644" width="11.453125" style="5" customWidth="1"/>
    <col min="7645" max="7645" width="22.54296875" style="5" customWidth="1"/>
    <col min="7646" max="7651" width="11.453125" style="5" customWidth="1"/>
    <col min="7652" max="7879" width="11.453125" style="5"/>
    <col min="7880" max="7880" width="4.26953125" style="5" customWidth="1"/>
    <col min="7881" max="7881" width="15.26953125" style="5" customWidth="1"/>
    <col min="7882" max="7882" width="14.7265625" style="5" customWidth="1"/>
    <col min="7883" max="7883" width="25.54296875" style="5" customWidth="1"/>
    <col min="7884" max="7884" width="11.453125" style="5" customWidth="1"/>
    <col min="7885" max="7885" width="20.26953125" style="5" customWidth="1"/>
    <col min="7886" max="7886" width="18.7265625" style="5" customWidth="1"/>
    <col min="7887" max="7887" width="19.26953125" style="5" customWidth="1"/>
    <col min="7888" max="7892" width="11.453125" style="5" customWidth="1"/>
    <col min="7893" max="7893" width="19.7265625" style="5" customWidth="1"/>
    <col min="7894" max="7894" width="11.453125" style="5" customWidth="1"/>
    <col min="7895" max="7895" width="20.26953125" style="5" customWidth="1"/>
    <col min="7896" max="7896" width="11.453125" style="5" customWidth="1"/>
    <col min="7897" max="7897" width="20.7265625" style="5" customWidth="1"/>
    <col min="7898" max="7898" width="11.453125" style="5" customWidth="1"/>
    <col min="7899" max="7899" width="18" style="5" customWidth="1"/>
    <col min="7900" max="7900" width="11.453125" style="5" customWidth="1"/>
    <col min="7901" max="7901" width="22.54296875" style="5" customWidth="1"/>
    <col min="7902" max="7907" width="11.453125" style="5" customWidth="1"/>
    <col min="7908" max="8135" width="11.453125" style="5"/>
    <col min="8136" max="8136" width="4.26953125" style="5" customWidth="1"/>
    <col min="8137" max="8137" width="15.26953125" style="5" customWidth="1"/>
    <col min="8138" max="8138" width="14.7265625" style="5" customWidth="1"/>
    <col min="8139" max="8139" width="25.54296875" style="5" customWidth="1"/>
    <col min="8140" max="8140" width="11.453125" style="5" customWidth="1"/>
    <col min="8141" max="8141" width="20.26953125" style="5" customWidth="1"/>
    <col min="8142" max="8142" width="18.7265625" style="5" customWidth="1"/>
    <col min="8143" max="8143" width="19.26953125" style="5" customWidth="1"/>
    <col min="8144" max="8148" width="11.453125" style="5" customWidth="1"/>
    <col min="8149" max="8149" width="19.7265625" style="5" customWidth="1"/>
    <col min="8150" max="8150" width="11.453125" style="5" customWidth="1"/>
    <col min="8151" max="8151" width="20.26953125" style="5" customWidth="1"/>
    <col min="8152" max="8152" width="11.453125" style="5" customWidth="1"/>
    <col min="8153" max="8153" width="20.7265625" style="5" customWidth="1"/>
    <col min="8154" max="8154" width="11.453125" style="5" customWidth="1"/>
    <col min="8155" max="8155" width="18" style="5" customWidth="1"/>
    <col min="8156" max="8156" width="11.453125" style="5" customWidth="1"/>
    <col min="8157" max="8157" width="22.54296875" style="5" customWidth="1"/>
    <col min="8158" max="8163" width="11.453125" style="5" customWidth="1"/>
    <col min="8164" max="8391" width="11.453125" style="5"/>
    <col min="8392" max="8392" width="4.26953125" style="5" customWidth="1"/>
    <col min="8393" max="8393" width="15.26953125" style="5" customWidth="1"/>
    <col min="8394" max="8394" width="14.7265625" style="5" customWidth="1"/>
    <col min="8395" max="8395" width="25.54296875" style="5" customWidth="1"/>
    <col min="8396" max="8396" width="11.453125" style="5" customWidth="1"/>
    <col min="8397" max="8397" width="20.26953125" style="5" customWidth="1"/>
    <col min="8398" max="8398" width="18.7265625" style="5" customWidth="1"/>
    <col min="8399" max="8399" width="19.26953125" style="5" customWidth="1"/>
    <col min="8400" max="8404" width="11.453125" style="5" customWidth="1"/>
    <col min="8405" max="8405" width="19.7265625" style="5" customWidth="1"/>
    <col min="8406" max="8406" width="11.453125" style="5" customWidth="1"/>
    <col min="8407" max="8407" width="20.26953125" style="5" customWidth="1"/>
    <col min="8408" max="8408" width="11.453125" style="5" customWidth="1"/>
    <col min="8409" max="8409" width="20.7265625" style="5" customWidth="1"/>
    <col min="8410" max="8410" width="11.453125" style="5" customWidth="1"/>
    <col min="8411" max="8411" width="18" style="5" customWidth="1"/>
    <col min="8412" max="8412" width="11.453125" style="5" customWidth="1"/>
    <col min="8413" max="8413" width="22.54296875" style="5" customWidth="1"/>
    <col min="8414" max="8419" width="11.453125" style="5" customWidth="1"/>
    <col min="8420" max="8647" width="11.453125" style="5"/>
    <col min="8648" max="8648" width="4.26953125" style="5" customWidth="1"/>
    <col min="8649" max="8649" width="15.26953125" style="5" customWidth="1"/>
    <col min="8650" max="8650" width="14.7265625" style="5" customWidth="1"/>
    <col min="8651" max="8651" width="25.54296875" style="5" customWidth="1"/>
    <col min="8652" max="8652" width="11.453125" style="5" customWidth="1"/>
    <col min="8653" max="8653" width="20.26953125" style="5" customWidth="1"/>
    <col min="8654" max="8654" width="18.7265625" style="5" customWidth="1"/>
    <col min="8655" max="8655" width="19.26953125" style="5" customWidth="1"/>
    <col min="8656" max="8660" width="11.453125" style="5" customWidth="1"/>
    <col min="8661" max="8661" width="19.7265625" style="5" customWidth="1"/>
    <col min="8662" max="8662" width="11.453125" style="5" customWidth="1"/>
    <col min="8663" max="8663" width="20.26953125" style="5" customWidth="1"/>
    <col min="8664" max="8664" width="11.453125" style="5" customWidth="1"/>
    <col min="8665" max="8665" width="20.7265625" style="5" customWidth="1"/>
    <col min="8666" max="8666" width="11.453125" style="5" customWidth="1"/>
    <col min="8667" max="8667" width="18" style="5" customWidth="1"/>
    <col min="8668" max="8668" width="11.453125" style="5" customWidth="1"/>
    <col min="8669" max="8669" width="22.54296875" style="5" customWidth="1"/>
    <col min="8670" max="8675" width="11.453125" style="5" customWidth="1"/>
    <col min="8676" max="8903" width="11.453125" style="5"/>
    <col min="8904" max="8904" width="4.26953125" style="5" customWidth="1"/>
    <col min="8905" max="8905" width="15.26953125" style="5" customWidth="1"/>
    <col min="8906" max="8906" width="14.7265625" style="5" customWidth="1"/>
    <col min="8907" max="8907" width="25.54296875" style="5" customWidth="1"/>
    <col min="8908" max="8908" width="11.453125" style="5" customWidth="1"/>
    <col min="8909" max="8909" width="20.26953125" style="5" customWidth="1"/>
    <col min="8910" max="8910" width="18.7265625" style="5" customWidth="1"/>
    <col min="8911" max="8911" width="19.26953125" style="5" customWidth="1"/>
    <col min="8912" max="8916" width="11.453125" style="5" customWidth="1"/>
    <col min="8917" max="8917" width="19.7265625" style="5" customWidth="1"/>
    <col min="8918" max="8918" width="11.453125" style="5" customWidth="1"/>
    <col min="8919" max="8919" width="20.26953125" style="5" customWidth="1"/>
    <col min="8920" max="8920" width="11.453125" style="5" customWidth="1"/>
    <col min="8921" max="8921" width="20.7265625" style="5" customWidth="1"/>
    <col min="8922" max="8922" width="11.453125" style="5" customWidth="1"/>
    <col min="8923" max="8923" width="18" style="5" customWidth="1"/>
    <col min="8924" max="8924" width="11.453125" style="5" customWidth="1"/>
    <col min="8925" max="8925" width="22.54296875" style="5" customWidth="1"/>
    <col min="8926" max="8931" width="11.453125" style="5" customWidth="1"/>
    <col min="8932" max="9159" width="11.453125" style="5"/>
    <col min="9160" max="9160" width="4.26953125" style="5" customWidth="1"/>
    <col min="9161" max="9161" width="15.26953125" style="5" customWidth="1"/>
    <col min="9162" max="9162" width="14.7265625" style="5" customWidth="1"/>
    <col min="9163" max="9163" width="25.54296875" style="5" customWidth="1"/>
    <col min="9164" max="9164" width="11.453125" style="5" customWidth="1"/>
    <col min="9165" max="9165" width="20.26953125" style="5" customWidth="1"/>
    <col min="9166" max="9166" width="18.7265625" style="5" customWidth="1"/>
    <col min="9167" max="9167" width="19.26953125" style="5" customWidth="1"/>
    <col min="9168" max="9172" width="11.453125" style="5" customWidth="1"/>
    <col min="9173" max="9173" width="19.7265625" style="5" customWidth="1"/>
    <col min="9174" max="9174" width="11.453125" style="5" customWidth="1"/>
    <col min="9175" max="9175" width="20.26953125" style="5" customWidth="1"/>
    <col min="9176" max="9176" width="11.453125" style="5" customWidth="1"/>
    <col min="9177" max="9177" width="20.7265625" style="5" customWidth="1"/>
    <col min="9178" max="9178" width="11.453125" style="5" customWidth="1"/>
    <col min="9179" max="9179" width="18" style="5" customWidth="1"/>
    <col min="9180" max="9180" width="11.453125" style="5" customWidth="1"/>
    <col min="9181" max="9181" width="22.54296875" style="5" customWidth="1"/>
    <col min="9182" max="9187" width="11.453125" style="5" customWidth="1"/>
    <col min="9188" max="9415" width="11.453125" style="5"/>
    <col min="9416" max="9416" width="4.26953125" style="5" customWidth="1"/>
    <col min="9417" max="9417" width="15.26953125" style="5" customWidth="1"/>
    <col min="9418" max="9418" width="14.7265625" style="5" customWidth="1"/>
    <col min="9419" max="9419" width="25.54296875" style="5" customWidth="1"/>
    <col min="9420" max="9420" width="11.453125" style="5" customWidth="1"/>
    <col min="9421" max="9421" width="20.26953125" style="5" customWidth="1"/>
    <col min="9422" max="9422" width="18.7265625" style="5" customWidth="1"/>
    <col min="9423" max="9423" width="19.26953125" style="5" customWidth="1"/>
    <col min="9424" max="9428" width="11.453125" style="5" customWidth="1"/>
    <col min="9429" max="9429" width="19.7265625" style="5" customWidth="1"/>
    <col min="9430" max="9430" width="11.453125" style="5" customWidth="1"/>
    <col min="9431" max="9431" width="20.26953125" style="5" customWidth="1"/>
    <col min="9432" max="9432" width="11.453125" style="5" customWidth="1"/>
    <col min="9433" max="9433" width="20.7265625" style="5" customWidth="1"/>
    <col min="9434" max="9434" width="11.453125" style="5" customWidth="1"/>
    <col min="9435" max="9435" width="18" style="5" customWidth="1"/>
    <col min="9436" max="9436" width="11.453125" style="5" customWidth="1"/>
    <col min="9437" max="9437" width="22.54296875" style="5" customWidth="1"/>
    <col min="9438" max="9443" width="11.453125" style="5" customWidth="1"/>
    <col min="9444" max="9671" width="11.453125" style="5"/>
    <col min="9672" max="9672" width="4.26953125" style="5" customWidth="1"/>
    <col min="9673" max="9673" width="15.26953125" style="5" customWidth="1"/>
    <col min="9674" max="9674" width="14.7265625" style="5" customWidth="1"/>
    <col min="9675" max="9675" width="25.54296875" style="5" customWidth="1"/>
    <col min="9676" max="9676" width="11.453125" style="5" customWidth="1"/>
    <col min="9677" max="9677" width="20.26953125" style="5" customWidth="1"/>
    <col min="9678" max="9678" width="18.7265625" style="5" customWidth="1"/>
    <col min="9679" max="9679" width="19.26953125" style="5" customWidth="1"/>
    <col min="9680" max="9684" width="11.453125" style="5" customWidth="1"/>
    <col min="9685" max="9685" width="19.7265625" style="5" customWidth="1"/>
    <col min="9686" max="9686" width="11.453125" style="5" customWidth="1"/>
    <col min="9687" max="9687" width="20.26953125" style="5" customWidth="1"/>
    <col min="9688" max="9688" width="11.453125" style="5" customWidth="1"/>
    <col min="9689" max="9689" width="20.7265625" style="5" customWidth="1"/>
    <col min="9690" max="9690" width="11.453125" style="5" customWidth="1"/>
    <col min="9691" max="9691" width="18" style="5" customWidth="1"/>
    <col min="9692" max="9692" width="11.453125" style="5" customWidth="1"/>
    <col min="9693" max="9693" width="22.54296875" style="5" customWidth="1"/>
    <col min="9694" max="9699" width="11.453125" style="5" customWidth="1"/>
    <col min="9700" max="9927" width="11.453125" style="5"/>
    <col min="9928" max="9928" width="4.26953125" style="5" customWidth="1"/>
    <col min="9929" max="9929" width="15.26953125" style="5" customWidth="1"/>
    <col min="9930" max="9930" width="14.7265625" style="5" customWidth="1"/>
    <col min="9931" max="9931" width="25.54296875" style="5" customWidth="1"/>
    <col min="9932" max="9932" width="11.453125" style="5" customWidth="1"/>
    <col min="9933" max="9933" width="20.26953125" style="5" customWidth="1"/>
    <col min="9934" max="9934" width="18.7265625" style="5" customWidth="1"/>
    <col min="9935" max="9935" width="19.26953125" style="5" customWidth="1"/>
    <col min="9936" max="9940" width="11.453125" style="5" customWidth="1"/>
    <col min="9941" max="9941" width="19.7265625" style="5" customWidth="1"/>
    <col min="9942" max="9942" width="11.453125" style="5" customWidth="1"/>
    <col min="9943" max="9943" width="20.26953125" style="5" customWidth="1"/>
    <col min="9944" max="9944" width="11.453125" style="5" customWidth="1"/>
    <col min="9945" max="9945" width="20.7265625" style="5" customWidth="1"/>
    <col min="9946" max="9946" width="11.453125" style="5" customWidth="1"/>
    <col min="9947" max="9947" width="18" style="5" customWidth="1"/>
    <col min="9948" max="9948" width="11.453125" style="5" customWidth="1"/>
    <col min="9949" max="9949" width="22.54296875" style="5" customWidth="1"/>
    <col min="9950" max="9955" width="11.453125" style="5" customWidth="1"/>
    <col min="9956" max="10183" width="11.453125" style="5"/>
    <col min="10184" max="10184" width="4.26953125" style="5" customWidth="1"/>
    <col min="10185" max="10185" width="15.26953125" style="5" customWidth="1"/>
    <col min="10186" max="10186" width="14.7265625" style="5" customWidth="1"/>
    <col min="10187" max="10187" width="25.54296875" style="5" customWidth="1"/>
    <col min="10188" max="10188" width="11.453125" style="5" customWidth="1"/>
    <col min="10189" max="10189" width="20.26953125" style="5" customWidth="1"/>
    <col min="10190" max="10190" width="18.7265625" style="5" customWidth="1"/>
    <col min="10191" max="10191" width="19.26953125" style="5" customWidth="1"/>
    <col min="10192" max="10196" width="11.453125" style="5" customWidth="1"/>
    <col min="10197" max="10197" width="19.7265625" style="5" customWidth="1"/>
    <col min="10198" max="10198" width="11.453125" style="5" customWidth="1"/>
    <col min="10199" max="10199" width="20.26953125" style="5" customWidth="1"/>
    <col min="10200" max="10200" width="11.453125" style="5" customWidth="1"/>
    <col min="10201" max="10201" width="20.7265625" style="5" customWidth="1"/>
    <col min="10202" max="10202" width="11.453125" style="5" customWidth="1"/>
    <col min="10203" max="10203" width="18" style="5" customWidth="1"/>
    <col min="10204" max="10204" width="11.453125" style="5" customWidth="1"/>
    <col min="10205" max="10205" width="22.54296875" style="5" customWidth="1"/>
    <col min="10206" max="10211" width="11.453125" style="5" customWidth="1"/>
    <col min="10212" max="10439" width="11.453125" style="5"/>
    <col min="10440" max="10440" width="4.26953125" style="5" customWidth="1"/>
    <col min="10441" max="10441" width="15.26953125" style="5" customWidth="1"/>
    <col min="10442" max="10442" width="14.7265625" style="5" customWidth="1"/>
    <col min="10443" max="10443" width="25.54296875" style="5" customWidth="1"/>
    <col min="10444" max="10444" width="11.453125" style="5" customWidth="1"/>
    <col min="10445" max="10445" width="20.26953125" style="5" customWidth="1"/>
    <col min="10446" max="10446" width="18.7265625" style="5" customWidth="1"/>
    <col min="10447" max="10447" width="19.26953125" style="5" customWidth="1"/>
    <col min="10448" max="10452" width="11.453125" style="5" customWidth="1"/>
    <col min="10453" max="10453" width="19.7265625" style="5" customWidth="1"/>
    <col min="10454" max="10454" width="11.453125" style="5" customWidth="1"/>
    <col min="10455" max="10455" width="20.26953125" style="5" customWidth="1"/>
    <col min="10456" max="10456" width="11.453125" style="5" customWidth="1"/>
    <col min="10457" max="10457" width="20.7265625" style="5" customWidth="1"/>
    <col min="10458" max="10458" width="11.453125" style="5" customWidth="1"/>
    <col min="10459" max="10459" width="18" style="5" customWidth="1"/>
    <col min="10460" max="10460" width="11.453125" style="5" customWidth="1"/>
    <col min="10461" max="10461" width="22.54296875" style="5" customWidth="1"/>
    <col min="10462" max="10467" width="11.453125" style="5" customWidth="1"/>
    <col min="10468" max="10695" width="11.453125" style="5"/>
    <col min="10696" max="10696" width="4.26953125" style="5" customWidth="1"/>
    <col min="10697" max="10697" width="15.26953125" style="5" customWidth="1"/>
    <col min="10698" max="10698" width="14.7265625" style="5" customWidth="1"/>
    <col min="10699" max="10699" width="25.54296875" style="5" customWidth="1"/>
    <col min="10700" max="10700" width="11.453125" style="5" customWidth="1"/>
    <col min="10701" max="10701" width="20.26953125" style="5" customWidth="1"/>
    <col min="10702" max="10702" width="18.7265625" style="5" customWidth="1"/>
    <col min="10703" max="10703" width="19.26953125" style="5" customWidth="1"/>
    <col min="10704" max="10708" width="11.453125" style="5" customWidth="1"/>
    <col min="10709" max="10709" width="19.7265625" style="5" customWidth="1"/>
    <col min="10710" max="10710" width="11.453125" style="5" customWidth="1"/>
    <col min="10711" max="10711" width="20.26953125" style="5" customWidth="1"/>
    <col min="10712" max="10712" width="11.453125" style="5" customWidth="1"/>
    <col min="10713" max="10713" width="20.7265625" style="5" customWidth="1"/>
    <col min="10714" max="10714" width="11.453125" style="5" customWidth="1"/>
    <col min="10715" max="10715" width="18" style="5" customWidth="1"/>
    <col min="10716" max="10716" width="11.453125" style="5" customWidth="1"/>
    <col min="10717" max="10717" width="22.54296875" style="5" customWidth="1"/>
    <col min="10718" max="10723" width="11.453125" style="5" customWidth="1"/>
    <col min="10724" max="10951" width="11.453125" style="5"/>
    <col min="10952" max="10952" width="4.26953125" style="5" customWidth="1"/>
    <col min="10953" max="10953" width="15.26953125" style="5" customWidth="1"/>
    <col min="10954" max="10954" width="14.7265625" style="5" customWidth="1"/>
    <col min="10955" max="10955" width="25.54296875" style="5" customWidth="1"/>
    <col min="10956" max="10956" width="11.453125" style="5" customWidth="1"/>
    <col min="10957" max="10957" width="20.26953125" style="5" customWidth="1"/>
    <col min="10958" max="10958" width="18.7265625" style="5" customWidth="1"/>
    <col min="10959" max="10959" width="19.26953125" style="5" customWidth="1"/>
    <col min="10960" max="10964" width="11.453125" style="5" customWidth="1"/>
    <col min="10965" max="10965" width="19.7265625" style="5" customWidth="1"/>
    <col min="10966" max="10966" width="11.453125" style="5" customWidth="1"/>
    <col min="10967" max="10967" width="20.26953125" style="5" customWidth="1"/>
    <col min="10968" max="10968" width="11.453125" style="5" customWidth="1"/>
    <col min="10969" max="10969" width="20.7265625" style="5" customWidth="1"/>
    <col min="10970" max="10970" width="11.453125" style="5" customWidth="1"/>
    <col min="10971" max="10971" width="18" style="5" customWidth="1"/>
    <col min="10972" max="10972" width="11.453125" style="5" customWidth="1"/>
    <col min="10973" max="10973" width="22.54296875" style="5" customWidth="1"/>
    <col min="10974" max="10979" width="11.453125" style="5" customWidth="1"/>
    <col min="10980" max="11207" width="11.453125" style="5"/>
    <col min="11208" max="11208" width="4.26953125" style="5" customWidth="1"/>
    <col min="11209" max="11209" width="15.26953125" style="5" customWidth="1"/>
    <col min="11210" max="11210" width="14.7265625" style="5" customWidth="1"/>
    <col min="11211" max="11211" width="25.54296875" style="5" customWidth="1"/>
    <col min="11212" max="11212" width="11.453125" style="5" customWidth="1"/>
    <col min="11213" max="11213" width="20.26953125" style="5" customWidth="1"/>
    <col min="11214" max="11214" width="18.7265625" style="5" customWidth="1"/>
    <col min="11215" max="11215" width="19.26953125" style="5" customWidth="1"/>
    <col min="11216" max="11220" width="11.453125" style="5" customWidth="1"/>
    <col min="11221" max="11221" width="19.7265625" style="5" customWidth="1"/>
    <col min="11222" max="11222" width="11.453125" style="5" customWidth="1"/>
    <col min="11223" max="11223" width="20.26953125" style="5" customWidth="1"/>
    <col min="11224" max="11224" width="11.453125" style="5" customWidth="1"/>
    <col min="11225" max="11225" width="20.7265625" style="5" customWidth="1"/>
    <col min="11226" max="11226" width="11.453125" style="5" customWidth="1"/>
    <col min="11227" max="11227" width="18" style="5" customWidth="1"/>
    <col min="11228" max="11228" width="11.453125" style="5" customWidth="1"/>
    <col min="11229" max="11229" width="22.54296875" style="5" customWidth="1"/>
    <col min="11230" max="11235" width="11.453125" style="5" customWidth="1"/>
    <col min="11236" max="11463" width="11.453125" style="5"/>
    <col min="11464" max="11464" width="4.26953125" style="5" customWidth="1"/>
    <col min="11465" max="11465" width="15.26953125" style="5" customWidth="1"/>
    <col min="11466" max="11466" width="14.7265625" style="5" customWidth="1"/>
    <col min="11467" max="11467" width="25.54296875" style="5" customWidth="1"/>
    <col min="11468" max="11468" width="11.453125" style="5" customWidth="1"/>
    <col min="11469" max="11469" width="20.26953125" style="5" customWidth="1"/>
    <col min="11470" max="11470" width="18.7265625" style="5" customWidth="1"/>
    <col min="11471" max="11471" width="19.26953125" style="5" customWidth="1"/>
    <col min="11472" max="11476" width="11.453125" style="5" customWidth="1"/>
    <col min="11477" max="11477" width="19.7265625" style="5" customWidth="1"/>
    <col min="11478" max="11478" width="11.453125" style="5" customWidth="1"/>
    <col min="11479" max="11479" width="20.26953125" style="5" customWidth="1"/>
    <col min="11480" max="11480" width="11.453125" style="5" customWidth="1"/>
    <col min="11481" max="11481" width="20.7265625" style="5" customWidth="1"/>
    <col min="11482" max="11482" width="11.453125" style="5" customWidth="1"/>
    <col min="11483" max="11483" width="18" style="5" customWidth="1"/>
    <col min="11484" max="11484" width="11.453125" style="5" customWidth="1"/>
    <col min="11485" max="11485" width="22.54296875" style="5" customWidth="1"/>
    <col min="11486" max="11491" width="11.453125" style="5" customWidth="1"/>
    <col min="11492" max="11719" width="11.453125" style="5"/>
    <col min="11720" max="11720" width="4.26953125" style="5" customWidth="1"/>
    <col min="11721" max="11721" width="15.26953125" style="5" customWidth="1"/>
    <col min="11722" max="11722" width="14.7265625" style="5" customWidth="1"/>
    <col min="11723" max="11723" width="25.54296875" style="5" customWidth="1"/>
    <col min="11724" max="11724" width="11.453125" style="5" customWidth="1"/>
    <col min="11725" max="11725" width="20.26953125" style="5" customWidth="1"/>
    <col min="11726" max="11726" width="18.7265625" style="5" customWidth="1"/>
    <col min="11727" max="11727" width="19.26953125" style="5" customWidth="1"/>
    <col min="11728" max="11732" width="11.453125" style="5" customWidth="1"/>
    <col min="11733" max="11733" width="19.7265625" style="5" customWidth="1"/>
    <col min="11734" max="11734" width="11.453125" style="5" customWidth="1"/>
    <col min="11735" max="11735" width="20.26953125" style="5" customWidth="1"/>
    <col min="11736" max="11736" width="11.453125" style="5" customWidth="1"/>
    <col min="11737" max="11737" width="20.7265625" style="5" customWidth="1"/>
    <col min="11738" max="11738" width="11.453125" style="5" customWidth="1"/>
    <col min="11739" max="11739" width="18" style="5" customWidth="1"/>
    <col min="11740" max="11740" width="11.453125" style="5" customWidth="1"/>
    <col min="11741" max="11741" width="22.54296875" style="5" customWidth="1"/>
    <col min="11742" max="11747" width="11.453125" style="5" customWidth="1"/>
    <col min="11748" max="11975" width="11.453125" style="5"/>
    <col min="11976" max="11976" width="4.26953125" style="5" customWidth="1"/>
    <col min="11977" max="11977" width="15.26953125" style="5" customWidth="1"/>
    <col min="11978" max="11978" width="14.7265625" style="5" customWidth="1"/>
    <col min="11979" max="11979" width="25.54296875" style="5" customWidth="1"/>
    <col min="11980" max="11980" width="11.453125" style="5" customWidth="1"/>
    <col min="11981" max="11981" width="20.26953125" style="5" customWidth="1"/>
    <col min="11982" max="11982" width="18.7265625" style="5" customWidth="1"/>
    <col min="11983" max="11983" width="19.26953125" style="5" customWidth="1"/>
    <col min="11984" max="11988" width="11.453125" style="5" customWidth="1"/>
    <col min="11989" max="11989" width="19.7265625" style="5" customWidth="1"/>
    <col min="11990" max="11990" width="11.453125" style="5" customWidth="1"/>
    <col min="11991" max="11991" width="20.26953125" style="5" customWidth="1"/>
    <col min="11992" max="11992" width="11.453125" style="5" customWidth="1"/>
    <col min="11993" max="11993" width="20.7265625" style="5" customWidth="1"/>
    <col min="11994" max="11994" width="11.453125" style="5" customWidth="1"/>
    <col min="11995" max="11995" width="18" style="5" customWidth="1"/>
    <col min="11996" max="11996" width="11.453125" style="5" customWidth="1"/>
    <col min="11997" max="11997" width="22.54296875" style="5" customWidth="1"/>
    <col min="11998" max="12003" width="11.453125" style="5" customWidth="1"/>
    <col min="12004" max="12231" width="11.453125" style="5"/>
    <col min="12232" max="12232" width="4.26953125" style="5" customWidth="1"/>
    <col min="12233" max="12233" width="15.26953125" style="5" customWidth="1"/>
    <col min="12234" max="12234" width="14.7265625" style="5" customWidth="1"/>
    <col min="12235" max="12235" width="25.54296875" style="5" customWidth="1"/>
    <col min="12236" max="12236" width="11.453125" style="5" customWidth="1"/>
    <col min="12237" max="12237" width="20.26953125" style="5" customWidth="1"/>
    <col min="12238" max="12238" width="18.7265625" style="5" customWidth="1"/>
    <col min="12239" max="12239" width="19.26953125" style="5" customWidth="1"/>
    <col min="12240" max="12244" width="11.453125" style="5" customWidth="1"/>
    <col min="12245" max="12245" width="19.7265625" style="5" customWidth="1"/>
    <col min="12246" max="12246" width="11.453125" style="5" customWidth="1"/>
    <col min="12247" max="12247" width="20.26953125" style="5" customWidth="1"/>
    <col min="12248" max="12248" width="11.453125" style="5" customWidth="1"/>
    <col min="12249" max="12249" width="20.7265625" style="5" customWidth="1"/>
    <col min="12250" max="12250" width="11.453125" style="5" customWidth="1"/>
    <col min="12251" max="12251" width="18" style="5" customWidth="1"/>
    <col min="12252" max="12252" width="11.453125" style="5" customWidth="1"/>
    <col min="12253" max="12253" width="22.54296875" style="5" customWidth="1"/>
    <col min="12254" max="12259" width="11.453125" style="5" customWidth="1"/>
    <col min="12260" max="12487" width="11.453125" style="5"/>
    <col min="12488" max="12488" width="4.26953125" style="5" customWidth="1"/>
    <col min="12489" max="12489" width="15.26953125" style="5" customWidth="1"/>
    <col min="12490" max="12490" width="14.7265625" style="5" customWidth="1"/>
    <col min="12491" max="12491" width="25.54296875" style="5" customWidth="1"/>
    <col min="12492" max="12492" width="11.453125" style="5" customWidth="1"/>
    <col min="12493" max="12493" width="20.26953125" style="5" customWidth="1"/>
    <col min="12494" max="12494" width="18.7265625" style="5" customWidth="1"/>
    <col min="12495" max="12495" width="19.26953125" style="5" customWidth="1"/>
    <col min="12496" max="12500" width="11.453125" style="5" customWidth="1"/>
    <col min="12501" max="12501" width="19.7265625" style="5" customWidth="1"/>
    <col min="12502" max="12502" width="11.453125" style="5" customWidth="1"/>
    <col min="12503" max="12503" width="20.26953125" style="5" customWidth="1"/>
    <col min="12504" max="12504" width="11.453125" style="5" customWidth="1"/>
    <col min="12505" max="12505" width="20.7265625" style="5" customWidth="1"/>
    <col min="12506" max="12506" width="11.453125" style="5" customWidth="1"/>
    <col min="12507" max="12507" width="18" style="5" customWidth="1"/>
    <col min="12508" max="12508" width="11.453125" style="5" customWidth="1"/>
    <col min="12509" max="12509" width="22.54296875" style="5" customWidth="1"/>
    <col min="12510" max="12515" width="11.453125" style="5" customWidth="1"/>
    <col min="12516" max="12743" width="11.453125" style="5"/>
    <col min="12744" max="12744" width="4.26953125" style="5" customWidth="1"/>
    <col min="12745" max="12745" width="15.26953125" style="5" customWidth="1"/>
    <col min="12746" max="12746" width="14.7265625" style="5" customWidth="1"/>
    <col min="12747" max="12747" width="25.54296875" style="5" customWidth="1"/>
    <col min="12748" max="12748" width="11.453125" style="5" customWidth="1"/>
    <col min="12749" max="12749" width="20.26953125" style="5" customWidth="1"/>
    <col min="12750" max="12750" width="18.7265625" style="5" customWidth="1"/>
    <col min="12751" max="12751" width="19.26953125" style="5" customWidth="1"/>
    <col min="12752" max="12756" width="11.453125" style="5" customWidth="1"/>
    <col min="12757" max="12757" width="19.7265625" style="5" customWidth="1"/>
    <col min="12758" max="12758" width="11.453125" style="5" customWidth="1"/>
    <col min="12759" max="12759" width="20.26953125" style="5" customWidth="1"/>
    <col min="12760" max="12760" width="11.453125" style="5" customWidth="1"/>
    <col min="12761" max="12761" width="20.7265625" style="5" customWidth="1"/>
    <col min="12762" max="12762" width="11.453125" style="5" customWidth="1"/>
    <col min="12763" max="12763" width="18" style="5" customWidth="1"/>
    <col min="12764" max="12764" width="11.453125" style="5" customWidth="1"/>
    <col min="12765" max="12765" width="22.54296875" style="5" customWidth="1"/>
    <col min="12766" max="12771" width="11.453125" style="5" customWidth="1"/>
    <col min="12772" max="12999" width="11.453125" style="5"/>
    <col min="13000" max="13000" width="4.26953125" style="5" customWidth="1"/>
    <col min="13001" max="13001" width="15.26953125" style="5" customWidth="1"/>
    <col min="13002" max="13002" width="14.7265625" style="5" customWidth="1"/>
    <col min="13003" max="13003" width="25.54296875" style="5" customWidth="1"/>
    <col min="13004" max="13004" width="11.453125" style="5" customWidth="1"/>
    <col min="13005" max="13005" width="20.26953125" style="5" customWidth="1"/>
    <col min="13006" max="13006" width="18.7265625" style="5" customWidth="1"/>
    <col min="13007" max="13007" width="19.26953125" style="5" customWidth="1"/>
    <col min="13008" max="13012" width="11.453125" style="5" customWidth="1"/>
    <col min="13013" max="13013" width="19.7265625" style="5" customWidth="1"/>
    <col min="13014" max="13014" width="11.453125" style="5" customWidth="1"/>
    <col min="13015" max="13015" width="20.26953125" style="5" customWidth="1"/>
    <col min="13016" max="13016" width="11.453125" style="5" customWidth="1"/>
    <col min="13017" max="13017" width="20.7265625" style="5" customWidth="1"/>
    <col min="13018" max="13018" width="11.453125" style="5" customWidth="1"/>
    <col min="13019" max="13019" width="18" style="5" customWidth="1"/>
    <col min="13020" max="13020" width="11.453125" style="5" customWidth="1"/>
    <col min="13021" max="13021" width="22.54296875" style="5" customWidth="1"/>
    <col min="13022" max="13027" width="11.453125" style="5" customWidth="1"/>
    <col min="13028" max="13255" width="11.453125" style="5"/>
    <col min="13256" max="13256" width="4.26953125" style="5" customWidth="1"/>
    <col min="13257" max="13257" width="15.26953125" style="5" customWidth="1"/>
    <col min="13258" max="13258" width="14.7265625" style="5" customWidth="1"/>
    <col min="13259" max="13259" width="25.54296875" style="5" customWidth="1"/>
    <col min="13260" max="13260" width="11.453125" style="5" customWidth="1"/>
    <col min="13261" max="13261" width="20.26953125" style="5" customWidth="1"/>
    <col min="13262" max="13262" width="18.7265625" style="5" customWidth="1"/>
    <col min="13263" max="13263" width="19.26953125" style="5" customWidth="1"/>
    <col min="13264" max="13268" width="11.453125" style="5" customWidth="1"/>
    <col min="13269" max="13269" width="19.7265625" style="5" customWidth="1"/>
    <col min="13270" max="13270" width="11.453125" style="5" customWidth="1"/>
    <col min="13271" max="13271" width="20.26953125" style="5" customWidth="1"/>
    <col min="13272" max="13272" width="11.453125" style="5" customWidth="1"/>
    <col min="13273" max="13273" width="20.7265625" style="5" customWidth="1"/>
    <col min="13274" max="13274" width="11.453125" style="5" customWidth="1"/>
    <col min="13275" max="13275" width="18" style="5" customWidth="1"/>
    <col min="13276" max="13276" width="11.453125" style="5" customWidth="1"/>
    <col min="13277" max="13277" width="22.54296875" style="5" customWidth="1"/>
    <col min="13278" max="13283" width="11.453125" style="5" customWidth="1"/>
    <col min="13284" max="13511" width="11.453125" style="5"/>
    <col min="13512" max="13512" width="4.26953125" style="5" customWidth="1"/>
    <col min="13513" max="13513" width="15.26953125" style="5" customWidth="1"/>
    <col min="13514" max="13514" width="14.7265625" style="5" customWidth="1"/>
    <col min="13515" max="13515" width="25.54296875" style="5" customWidth="1"/>
    <col min="13516" max="13516" width="11.453125" style="5" customWidth="1"/>
    <col min="13517" max="13517" width="20.26953125" style="5" customWidth="1"/>
    <col min="13518" max="13518" width="18.7265625" style="5" customWidth="1"/>
    <col min="13519" max="13519" width="19.26953125" style="5" customWidth="1"/>
    <col min="13520" max="13524" width="11.453125" style="5" customWidth="1"/>
    <col min="13525" max="13525" width="19.7265625" style="5" customWidth="1"/>
    <col min="13526" max="13526" width="11.453125" style="5" customWidth="1"/>
    <col min="13527" max="13527" width="20.26953125" style="5" customWidth="1"/>
    <col min="13528" max="13528" width="11.453125" style="5" customWidth="1"/>
    <col min="13529" max="13529" width="20.7265625" style="5" customWidth="1"/>
    <col min="13530" max="13530" width="11.453125" style="5" customWidth="1"/>
    <col min="13531" max="13531" width="18" style="5" customWidth="1"/>
    <col min="13532" max="13532" width="11.453125" style="5" customWidth="1"/>
    <col min="13533" max="13533" width="22.54296875" style="5" customWidth="1"/>
    <col min="13534" max="13539" width="11.453125" style="5" customWidth="1"/>
    <col min="13540" max="13767" width="11.453125" style="5"/>
    <col min="13768" max="13768" width="4.26953125" style="5" customWidth="1"/>
    <col min="13769" max="13769" width="15.26953125" style="5" customWidth="1"/>
    <col min="13770" max="13770" width="14.7265625" style="5" customWidth="1"/>
    <col min="13771" max="13771" width="25.54296875" style="5" customWidth="1"/>
    <col min="13772" max="13772" width="11.453125" style="5" customWidth="1"/>
    <col min="13773" max="13773" width="20.26953125" style="5" customWidth="1"/>
    <col min="13774" max="13774" width="18.7265625" style="5" customWidth="1"/>
    <col min="13775" max="13775" width="19.26953125" style="5" customWidth="1"/>
    <col min="13776" max="13780" width="11.453125" style="5" customWidth="1"/>
    <col min="13781" max="13781" width="19.7265625" style="5" customWidth="1"/>
    <col min="13782" max="13782" width="11.453125" style="5" customWidth="1"/>
    <col min="13783" max="13783" width="20.26953125" style="5" customWidth="1"/>
    <col min="13784" max="13784" width="11.453125" style="5" customWidth="1"/>
    <col min="13785" max="13785" width="20.7265625" style="5" customWidth="1"/>
    <col min="13786" max="13786" width="11.453125" style="5" customWidth="1"/>
    <col min="13787" max="13787" width="18" style="5" customWidth="1"/>
    <col min="13788" max="13788" width="11.453125" style="5" customWidth="1"/>
    <col min="13789" max="13789" width="22.54296875" style="5" customWidth="1"/>
    <col min="13790" max="13795" width="11.453125" style="5" customWidth="1"/>
    <col min="13796" max="14023" width="11.453125" style="5"/>
    <col min="14024" max="14024" width="4.26953125" style="5" customWidth="1"/>
    <col min="14025" max="14025" width="15.26953125" style="5" customWidth="1"/>
    <col min="14026" max="14026" width="14.7265625" style="5" customWidth="1"/>
    <col min="14027" max="14027" width="25.54296875" style="5" customWidth="1"/>
    <col min="14028" max="14028" width="11.453125" style="5" customWidth="1"/>
    <col min="14029" max="14029" width="20.26953125" style="5" customWidth="1"/>
    <col min="14030" max="14030" width="18.7265625" style="5" customWidth="1"/>
    <col min="14031" max="14031" width="19.26953125" style="5" customWidth="1"/>
    <col min="14032" max="14036" width="11.453125" style="5" customWidth="1"/>
    <col min="14037" max="14037" width="19.7265625" style="5" customWidth="1"/>
    <col min="14038" max="14038" width="11.453125" style="5" customWidth="1"/>
    <col min="14039" max="14039" width="20.26953125" style="5" customWidth="1"/>
    <col min="14040" max="14040" width="11.453125" style="5" customWidth="1"/>
    <col min="14041" max="14041" width="20.7265625" style="5" customWidth="1"/>
    <col min="14042" max="14042" width="11.453125" style="5" customWidth="1"/>
    <col min="14043" max="14043" width="18" style="5" customWidth="1"/>
    <col min="14044" max="14044" width="11.453125" style="5" customWidth="1"/>
    <col min="14045" max="14045" width="22.54296875" style="5" customWidth="1"/>
    <col min="14046" max="14051" width="11.453125" style="5" customWidth="1"/>
    <col min="14052" max="14279" width="11.453125" style="5"/>
    <col min="14280" max="14280" width="4.26953125" style="5" customWidth="1"/>
    <col min="14281" max="14281" width="15.26953125" style="5" customWidth="1"/>
    <col min="14282" max="14282" width="14.7265625" style="5" customWidth="1"/>
    <col min="14283" max="14283" width="25.54296875" style="5" customWidth="1"/>
    <col min="14284" max="14284" width="11.453125" style="5" customWidth="1"/>
    <col min="14285" max="14285" width="20.26953125" style="5" customWidth="1"/>
    <col min="14286" max="14286" width="18.7265625" style="5" customWidth="1"/>
    <col min="14287" max="14287" width="19.26953125" style="5" customWidth="1"/>
    <col min="14288" max="14292" width="11.453125" style="5" customWidth="1"/>
    <col min="14293" max="14293" width="19.7265625" style="5" customWidth="1"/>
    <col min="14294" max="14294" width="11.453125" style="5" customWidth="1"/>
    <col min="14295" max="14295" width="20.26953125" style="5" customWidth="1"/>
    <col min="14296" max="14296" width="11.453125" style="5" customWidth="1"/>
    <col min="14297" max="14297" width="20.7265625" style="5" customWidth="1"/>
    <col min="14298" max="14298" width="11.453125" style="5" customWidth="1"/>
    <col min="14299" max="14299" width="18" style="5" customWidth="1"/>
    <col min="14300" max="14300" width="11.453125" style="5" customWidth="1"/>
    <col min="14301" max="14301" width="22.54296875" style="5" customWidth="1"/>
    <col min="14302" max="14307" width="11.453125" style="5" customWidth="1"/>
    <col min="14308" max="14535" width="11.453125" style="5"/>
    <col min="14536" max="14536" width="4.26953125" style="5" customWidth="1"/>
    <col min="14537" max="14537" width="15.26953125" style="5" customWidth="1"/>
    <col min="14538" max="14538" width="14.7265625" style="5" customWidth="1"/>
    <col min="14539" max="14539" width="25.54296875" style="5" customWidth="1"/>
    <col min="14540" max="14540" width="11.453125" style="5" customWidth="1"/>
    <col min="14541" max="14541" width="20.26953125" style="5" customWidth="1"/>
    <col min="14542" max="14542" width="18.7265625" style="5" customWidth="1"/>
    <col min="14543" max="14543" width="19.26953125" style="5" customWidth="1"/>
    <col min="14544" max="14548" width="11.453125" style="5" customWidth="1"/>
    <col min="14549" max="14549" width="19.7265625" style="5" customWidth="1"/>
    <col min="14550" max="14550" width="11.453125" style="5" customWidth="1"/>
    <col min="14551" max="14551" width="20.26953125" style="5" customWidth="1"/>
    <col min="14552" max="14552" width="11.453125" style="5" customWidth="1"/>
    <col min="14553" max="14553" width="20.7265625" style="5" customWidth="1"/>
    <col min="14554" max="14554" width="11.453125" style="5" customWidth="1"/>
    <col min="14555" max="14555" width="18" style="5" customWidth="1"/>
    <col min="14556" max="14556" width="11.453125" style="5" customWidth="1"/>
    <col min="14557" max="14557" width="22.54296875" style="5" customWidth="1"/>
    <col min="14558" max="14563" width="11.453125" style="5" customWidth="1"/>
    <col min="14564" max="14791" width="11.453125" style="5"/>
    <col min="14792" max="14792" width="4.26953125" style="5" customWidth="1"/>
    <col min="14793" max="14793" width="15.26953125" style="5" customWidth="1"/>
    <col min="14794" max="14794" width="14.7265625" style="5" customWidth="1"/>
    <col min="14795" max="14795" width="25.54296875" style="5" customWidth="1"/>
    <col min="14796" max="14796" width="11.453125" style="5" customWidth="1"/>
    <col min="14797" max="14797" width="20.26953125" style="5" customWidth="1"/>
    <col min="14798" max="14798" width="18.7265625" style="5" customWidth="1"/>
    <col min="14799" max="14799" width="19.26953125" style="5" customWidth="1"/>
    <col min="14800" max="14804" width="11.453125" style="5" customWidth="1"/>
    <col min="14805" max="14805" width="19.7265625" style="5" customWidth="1"/>
    <col min="14806" max="14806" width="11.453125" style="5" customWidth="1"/>
    <col min="14807" max="14807" width="20.26953125" style="5" customWidth="1"/>
    <col min="14808" max="14808" width="11.453125" style="5" customWidth="1"/>
    <col min="14809" max="14809" width="20.7265625" style="5" customWidth="1"/>
    <col min="14810" max="14810" width="11.453125" style="5" customWidth="1"/>
    <col min="14811" max="14811" width="18" style="5" customWidth="1"/>
    <col min="14812" max="14812" width="11.453125" style="5" customWidth="1"/>
    <col min="14813" max="14813" width="22.54296875" style="5" customWidth="1"/>
    <col min="14814" max="14819" width="11.453125" style="5" customWidth="1"/>
    <col min="14820" max="15047" width="11.453125" style="5"/>
    <col min="15048" max="15048" width="4.26953125" style="5" customWidth="1"/>
    <col min="15049" max="15049" width="15.26953125" style="5" customWidth="1"/>
    <col min="15050" max="15050" width="14.7265625" style="5" customWidth="1"/>
    <col min="15051" max="15051" width="25.54296875" style="5" customWidth="1"/>
    <col min="15052" max="15052" width="11.453125" style="5" customWidth="1"/>
    <col min="15053" max="15053" width="20.26953125" style="5" customWidth="1"/>
    <col min="15054" max="15054" width="18.7265625" style="5" customWidth="1"/>
    <col min="15055" max="15055" width="19.26953125" style="5" customWidth="1"/>
    <col min="15056" max="15060" width="11.453125" style="5" customWidth="1"/>
    <col min="15061" max="15061" width="19.7265625" style="5" customWidth="1"/>
    <col min="15062" max="15062" width="11.453125" style="5" customWidth="1"/>
    <col min="15063" max="15063" width="20.26953125" style="5" customWidth="1"/>
    <col min="15064" max="15064" width="11.453125" style="5" customWidth="1"/>
    <col min="15065" max="15065" width="20.7265625" style="5" customWidth="1"/>
    <col min="15066" max="15066" width="11.453125" style="5" customWidth="1"/>
    <col min="15067" max="15067" width="18" style="5" customWidth="1"/>
    <col min="15068" max="15068" width="11.453125" style="5" customWidth="1"/>
    <col min="15069" max="15069" width="22.54296875" style="5" customWidth="1"/>
    <col min="15070" max="15075" width="11.453125" style="5" customWidth="1"/>
    <col min="15076" max="15303" width="11.453125" style="5"/>
    <col min="15304" max="15304" width="4.26953125" style="5" customWidth="1"/>
    <col min="15305" max="15305" width="15.26953125" style="5" customWidth="1"/>
    <col min="15306" max="15306" width="14.7265625" style="5" customWidth="1"/>
    <col min="15307" max="15307" width="25.54296875" style="5" customWidth="1"/>
    <col min="15308" max="15308" width="11.453125" style="5" customWidth="1"/>
    <col min="15309" max="15309" width="20.26953125" style="5" customWidth="1"/>
    <col min="15310" max="15310" width="18.7265625" style="5" customWidth="1"/>
    <col min="15311" max="15311" width="19.26953125" style="5" customWidth="1"/>
    <col min="15312" max="15316" width="11.453125" style="5" customWidth="1"/>
    <col min="15317" max="15317" width="19.7265625" style="5" customWidth="1"/>
    <col min="15318" max="15318" width="11.453125" style="5" customWidth="1"/>
    <col min="15319" max="15319" width="20.26953125" style="5" customWidth="1"/>
    <col min="15320" max="15320" width="11.453125" style="5" customWidth="1"/>
    <col min="15321" max="15321" width="20.7265625" style="5" customWidth="1"/>
    <col min="15322" max="15322" width="11.453125" style="5" customWidth="1"/>
    <col min="15323" max="15323" width="18" style="5" customWidth="1"/>
    <col min="15324" max="15324" width="11.453125" style="5" customWidth="1"/>
    <col min="15325" max="15325" width="22.54296875" style="5" customWidth="1"/>
    <col min="15326" max="15331" width="11.453125" style="5" customWidth="1"/>
    <col min="15332" max="15559" width="11.453125" style="5"/>
    <col min="15560" max="15560" width="4.26953125" style="5" customWidth="1"/>
    <col min="15561" max="15561" width="15.26953125" style="5" customWidth="1"/>
    <col min="15562" max="15562" width="14.7265625" style="5" customWidth="1"/>
    <col min="15563" max="15563" width="25.54296875" style="5" customWidth="1"/>
    <col min="15564" max="15564" width="11.453125" style="5" customWidth="1"/>
    <col min="15565" max="15565" width="20.26953125" style="5" customWidth="1"/>
    <col min="15566" max="15566" width="18.7265625" style="5" customWidth="1"/>
    <col min="15567" max="15567" width="19.26953125" style="5" customWidth="1"/>
    <col min="15568" max="15572" width="11.453125" style="5" customWidth="1"/>
    <col min="15573" max="15573" width="19.7265625" style="5" customWidth="1"/>
    <col min="15574" max="15574" width="11.453125" style="5" customWidth="1"/>
    <col min="15575" max="15575" width="20.26953125" style="5" customWidth="1"/>
    <col min="15576" max="15576" width="11.453125" style="5" customWidth="1"/>
    <col min="15577" max="15577" width="20.7265625" style="5" customWidth="1"/>
    <col min="15578" max="15578" width="11.453125" style="5" customWidth="1"/>
    <col min="15579" max="15579" width="18" style="5" customWidth="1"/>
    <col min="15580" max="15580" width="11.453125" style="5" customWidth="1"/>
    <col min="15581" max="15581" width="22.54296875" style="5" customWidth="1"/>
    <col min="15582" max="15587" width="11.453125" style="5" customWidth="1"/>
    <col min="15588" max="15815" width="11.453125" style="5"/>
    <col min="15816" max="15816" width="4.26953125" style="5" customWidth="1"/>
    <col min="15817" max="15817" width="15.26953125" style="5" customWidth="1"/>
    <col min="15818" max="15818" width="14.7265625" style="5" customWidth="1"/>
    <col min="15819" max="15819" width="25.54296875" style="5" customWidth="1"/>
    <col min="15820" max="15820" width="11.453125" style="5" customWidth="1"/>
    <col min="15821" max="15821" width="20.26953125" style="5" customWidth="1"/>
    <col min="15822" max="15822" width="18.7265625" style="5" customWidth="1"/>
    <col min="15823" max="15823" width="19.26953125" style="5" customWidth="1"/>
    <col min="15824" max="15828" width="11.453125" style="5" customWidth="1"/>
    <col min="15829" max="15829" width="19.7265625" style="5" customWidth="1"/>
    <col min="15830" max="15830" width="11.453125" style="5" customWidth="1"/>
    <col min="15831" max="15831" width="20.26953125" style="5" customWidth="1"/>
    <col min="15832" max="15832" width="11.453125" style="5" customWidth="1"/>
    <col min="15833" max="15833" width="20.7265625" style="5" customWidth="1"/>
    <col min="15834" max="15834" width="11.453125" style="5" customWidth="1"/>
    <col min="15835" max="15835" width="18" style="5" customWidth="1"/>
    <col min="15836" max="15836" width="11.453125" style="5" customWidth="1"/>
    <col min="15837" max="15837" width="22.54296875" style="5" customWidth="1"/>
    <col min="15838" max="15843" width="11.453125" style="5" customWidth="1"/>
    <col min="15844" max="16071" width="11.453125" style="5"/>
    <col min="16072" max="16072" width="4.26953125" style="5" customWidth="1"/>
    <col min="16073" max="16073" width="15.26953125" style="5" customWidth="1"/>
    <col min="16074" max="16074" width="14.7265625" style="5" customWidth="1"/>
    <col min="16075" max="16075" width="25.54296875" style="5" customWidth="1"/>
    <col min="16076" max="16076" width="11.453125" style="5" customWidth="1"/>
    <col min="16077" max="16077" width="20.26953125" style="5" customWidth="1"/>
    <col min="16078" max="16078" width="18.7265625" style="5" customWidth="1"/>
    <col min="16079" max="16079" width="19.26953125" style="5" customWidth="1"/>
    <col min="16080" max="16084" width="11.453125" style="5" customWidth="1"/>
    <col min="16085" max="16085" width="19.7265625" style="5" customWidth="1"/>
    <col min="16086" max="16086" width="11.453125" style="5" customWidth="1"/>
    <col min="16087" max="16087" width="20.26953125" style="5" customWidth="1"/>
    <col min="16088" max="16088" width="11.453125" style="5" customWidth="1"/>
    <col min="16089" max="16089" width="20.7265625" style="5" customWidth="1"/>
    <col min="16090" max="16090" width="11.453125" style="5" customWidth="1"/>
    <col min="16091" max="16091" width="18" style="5" customWidth="1"/>
    <col min="16092" max="16092" width="11.453125" style="5" customWidth="1"/>
    <col min="16093" max="16093" width="22.54296875" style="5" customWidth="1"/>
    <col min="16094" max="16099" width="11.453125" style="5" customWidth="1"/>
    <col min="16100" max="16384" width="11.453125" style="5"/>
  </cols>
  <sheetData>
    <row r="1" spans="1:113" s="2" customFormat="1" ht="14.5">
      <c r="A1" s="430"/>
      <c r="B1" s="430"/>
      <c r="C1" s="430"/>
      <c r="D1" s="430"/>
      <c r="E1" s="430"/>
      <c r="F1" s="430"/>
      <c r="G1" s="430"/>
      <c r="H1" s="430"/>
      <c r="I1" s="430"/>
      <c r="J1" s="430"/>
      <c r="K1" s="430"/>
      <c r="L1" s="430"/>
      <c r="M1" s="430"/>
      <c r="N1" s="430"/>
      <c r="O1" s="430"/>
      <c r="P1" s="11"/>
      <c r="Q1" s="7"/>
      <c r="R1" s="7"/>
      <c r="S1" s="7"/>
      <c r="T1" s="7"/>
      <c r="U1" s="7"/>
      <c r="V1" s="7"/>
    </row>
    <row r="2" spans="1:113" s="2" customFormat="1" ht="14.5">
      <c r="A2" s="430"/>
      <c r="B2" s="430"/>
      <c r="C2" s="430"/>
      <c r="D2" s="430"/>
      <c r="E2" s="430"/>
      <c r="F2" s="430"/>
      <c r="G2" s="430"/>
      <c r="H2" s="430"/>
      <c r="I2" s="430"/>
      <c r="J2" s="430"/>
      <c r="K2" s="430"/>
      <c r="L2" s="430"/>
      <c r="M2" s="430"/>
      <c r="N2" s="430"/>
      <c r="O2" s="430"/>
      <c r="P2" s="11"/>
      <c r="Q2" s="7"/>
      <c r="R2" s="7"/>
      <c r="S2" s="7"/>
      <c r="T2" s="7"/>
      <c r="U2" s="7"/>
      <c r="V2" s="7"/>
    </row>
    <row r="3" spans="1:113" s="2" customFormat="1" ht="14.5">
      <c r="A3" s="430" t="s">
        <v>26</v>
      </c>
      <c r="B3" s="430"/>
      <c r="C3" s="430"/>
      <c r="D3" s="430"/>
      <c r="E3" s="430"/>
      <c r="F3" s="430"/>
      <c r="G3" s="430"/>
      <c r="H3" s="430"/>
      <c r="I3" s="430"/>
      <c r="J3" s="430"/>
      <c r="K3" s="430"/>
      <c r="L3" s="430"/>
      <c r="M3" s="430"/>
      <c r="N3" s="430"/>
      <c r="O3" s="430"/>
      <c r="P3" s="11"/>
      <c r="Q3" s="7"/>
      <c r="R3" s="7"/>
      <c r="S3" s="7"/>
      <c r="T3" s="7"/>
      <c r="U3" s="7"/>
      <c r="V3" s="7"/>
    </row>
    <row r="4" spans="1:113" s="2" customFormat="1" ht="14.5">
      <c r="A4" s="430"/>
      <c r="B4" s="430"/>
      <c r="C4" s="430"/>
      <c r="D4" s="430"/>
      <c r="E4" s="430"/>
      <c r="F4" s="430"/>
      <c r="G4" s="430"/>
      <c r="H4" s="430"/>
      <c r="I4" s="430"/>
      <c r="J4" s="430"/>
      <c r="K4" s="430"/>
      <c r="L4" s="430"/>
      <c r="M4" s="430"/>
      <c r="N4" s="430"/>
      <c r="O4" s="430"/>
      <c r="P4" s="11"/>
      <c r="Q4" s="7"/>
      <c r="R4" s="7"/>
      <c r="S4" s="7"/>
      <c r="T4" s="7"/>
      <c r="U4" s="7"/>
      <c r="V4" s="7"/>
    </row>
    <row r="5" spans="1:113" s="2" customFormat="1" ht="14.5">
      <c r="A5" s="430"/>
      <c r="B5" s="430"/>
      <c r="C5" s="430"/>
      <c r="D5" s="430"/>
      <c r="E5" s="430"/>
      <c r="F5" s="430"/>
      <c r="G5" s="430"/>
      <c r="H5" s="430"/>
      <c r="I5" s="430"/>
      <c r="J5" s="430"/>
      <c r="K5" s="430"/>
      <c r="L5" s="430"/>
      <c r="M5" s="430"/>
      <c r="N5" s="430"/>
      <c r="O5" s="430"/>
      <c r="P5" s="11"/>
      <c r="Q5" s="7"/>
      <c r="R5" s="7"/>
      <c r="S5" s="7"/>
      <c r="T5" s="7"/>
      <c r="U5" s="7"/>
      <c r="V5" s="7"/>
    </row>
    <row r="6" spans="1:113" s="2" customFormat="1" ht="14.5">
      <c r="A6" s="430" t="s">
        <v>26</v>
      </c>
      <c r="B6" s="430"/>
      <c r="C6" s="430"/>
      <c r="D6" s="430"/>
      <c r="E6" s="430"/>
      <c r="F6" s="430"/>
      <c r="G6" s="430"/>
      <c r="H6" s="430"/>
      <c r="I6" s="430"/>
      <c r="J6" s="430"/>
      <c r="K6" s="430"/>
      <c r="L6" s="430"/>
      <c r="M6" s="430"/>
      <c r="N6" s="430"/>
      <c r="O6" s="430"/>
      <c r="P6" s="11"/>
      <c r="Q6" s="7"/>
      <c r="R6" s="7"/>
      <c r="S6" s="7"/>
      <c r="T6" s="7"/>
      <c r="U6" s="7"/>
      <c r="V6" s="7"/>
    </row>
    <row r="7" spans="1:113" s="2" customFormat="1" ht="29.65" customHeight="1" thickBot="1">
      <c r="A7" s="11"/>
      <c r="B7" s="11"/>
      <c r="C7" s="11"/>
      <c r="D7" s="11"/>
      <c r="E7" s="11"/>
      <c r="F7" s="11"/>
      <c r="G7" s="11"/>
      <c r="H7" s="11"/>
      <c r="I7" s="11"/>
      <c r="J7" s="11"/>
      <c r="K7" s="11"/>
      <c r="L7" s="11"/>
      <c r="M7" s="11"/>
      <c r="N7" s="11"/>
      <c r="O7" s="7"/>
      <c r="P7" s="7"/>
      <c r="Q7" s="7"/>
      <c r="R7" s="7"/>
      <c r="S7" s="7"/>
      <c r="T7" s="7"/>
      <c r="U7" s="7"/>
      <c r="V7" s="7"/>
    </row>
    <row r="8" spans="1:113" ht="25.9" customHeight="1" thickBot="1">
      <c r="A8" s="429" t="s">
        <v>66</v>
      </c>
      <c r="B8" s="429"/>
      <c r="C8" s="429"/>
      <c r="D8" s="429"/>
      <c r="E8" s="429"/>
      <c r="F8" s="429"/>
      <c r="G8" s="429"/>
      <c r="H8" s="429"/>
      <c r="I8" s="429"/>
      <c r="J8" s="429"/>
      <c r="K8" s="429"/>
      <c r="L8" s="429"/>
      <c r="M8" s="429"/>
      <c r="N8" s="429"/>
      <c r="O8" s="364"/>
      <c r="P8" s="364"/>
      <c r="Q8" s="364"/>
      <c r="R8" s="364"/>
      <c r="S8" s="364"/>
      <c r="T8" s="364"/>
      <c r="U8" s="364"/>
      <c r="V8" s="15"/>
      <c r="W8" s="15"/>
      <c r="X8" s="15"/>
      <c r="Y8" s="15"/>
      <c r="Z8" s="15"/>
      <c r="AA8" s="15"/>
      <c r="AB8" s="16"/>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row>
    <row r="9" spans="1:113" ht="15.4" customHeight="1">
      <c r="D9" s="13"/>
      <c r="E9" s="13"/>
      <c r="F9" s="13"/>
      <c r="G9" s="13"/>
      <c r="H9" s="13"/>
      <c r="I9" s="13"/>
      <c r="J9" s="13"/>
      <c r="K9" s="13"/>
      <c r="L9" s="13"/>
      <c r="M9" s="13"/>
      <c r="N9" s="13"/>
      <c r="O9" s="13"/>
      <c r="P9" s="13"/>
      <c r="Q9" s="13"/>
      <c r="R9" s="13"/>
      <c r="S9" s="13"/>
      <c r="T9" s="13"/>
      <c r="U9" s="13"/>
      <c r="V9" s="13"/>
      <c r="W9" s="13"/>
      <c r="X9" s="13"/>
      <c r="Y9" s="13"/>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row>
    <row r="10" spans="1:113" ht="14" thickBot="1">
      <c r="D10" s="8"/>
      <c r="E10" s="8"/>
      <c r="F10" s="8"/>
      <c r="G10" s="8"/>
      <c r="H10" s="8"/>
      <c r="I10" s="9"/>
      <c r="J10" s="9"/>
      <c r="K10" s="9"/>
      <c r="L10" s="9"/>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row>
    <row r="11" spans="1:113" s="368" customFormat="1" ht="145.5" customHeight="1">
      <c r="A11" s="365" t="s">
        <v>0</v>
      </c>
      <c r="B11" s="366" t="s">
        <v>423</v>
      </c>
      <c r="C11" s="366" t="s">
        <v>424</v>
      </c>
      <c r="D11" s="366" t="s">
        <v>63</v>
      </c>
      <c r="E11" s="366" t="s">
        <v>64</v>
      </c>
      <c r="F11" s="366" t="s">
        <v>11</v>
      </c>
      <c r="G11" s="366" t="s">
        <v>12</v>
      </c>
      <c r="H11" s="366" t="s">
        <v>13</v>
      </c>
      <c r="I11" s="366" t="s">
        <v>65</v>
      </c>
      <c r="J11" s="366" t="s">
        <v>14</v>
      </c>
      <c r="K11" s="366" t="s">
        <v>15</v>
      </c>
      <c r="L11" s="366" t="s">
        <v>16</v>
      </c>
      <c r="M11" s="366" t="s">
        <v>81</v>
      </c>
      <c r="N11" s="366" t="s">
        <v>82</v>
      </c>
      <c r="O11" s="366" t="s">
        <v>17</v>
      </c>
      <c r="P11" s="366" t="s">
        <v>72</v>
      </c>
      <c r="Q11" s="366" t="s">
        <v>18</v>
      </c>
      <c r="R11" s="366" t="s">
        <v>19</v>
      </c>
      <c r="S11" s="366" t="s">
        <v>20</v>
      </c>
      <c r="T11" s="366" t="s">
        <v>425</v>
      </c>
      <c r="U11" s="366" t="s">
        <v>83</v>
      </c>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row>
    <row r="12" spans="1:113" s="8" customFormat="1" ht="16">
      <c r="A12" s="17"/>
      <c r="B12" s="17"/>
      <c r="C12" s="17"/>
      <c r="D12" s="18"/>
      <c r="E12" s="18"/>
      <c r="F12" s="18"/>
      <c r="G12" s="18"/>
      <c r="H12" s="18"/>
      <c r="I12" s="17"/>
      <c r="J12" s="18"/>
      <c r="K12" s="18"/>
      <c r="L12" s="18"/>
      <c r="M12" s="19"/>
      <c r="N12" s="18"/>
      <c r="O12" s="18"/>
      <c r="P12" s="18"/>
      <c r="Q12" s="18"/>
      <c r="R12" s="18"/>
      <c r="S12" s="18"/>
      <c r="T12" s="18"/>
      <c r="U12" s="18"/>
    </row>
    <row r="13" spans="1:113" s="8" customFormat="1" ht="16">
      <c r="A13" s="17"/>
      <c r="B13" s="17"/>
      <c r="C13" s="17"/>
      <c r="D13" s="18"/>
      <c r="E13" s="18"/>
      <c r="F13" s="18"/>
      <c r="G13" s="18"/>
      <c r="H13" s="18"/>
      <c r="I13" s="17"/>
      <c r="J13" s="18"/>
      <c r="K13" s="18"/>
      <c r="L13" s="18"/>
      <c r="M13" s="19"/>
      <c r="N13" s="18"/>
      <c r="O13" s="18"/>
      <c r="P13" s="18"/>
      <c r="Q13" s="18"/>
      <c r="R13" s="18"/>
      <c r="S13" s="18"/>
      <c r="T13" s="18"/>
      <c r="U13" s="18"/>
    </row>
    <row r="14" spans="1:113" s="8" customFormat="1" ht="16">
      <c r="A14" s="17"/>
      <c r="B14" s="17"/>
      <c r="C14" s="17"/>
      <c r="D14" s="18"/>
      <c r="E14" s="18"/>
      <c r="F14" s="18"/>
      <c r="G14" s="18"/>
      <c r="H14" s="18"/>
      <c r="I14" s="17"/>
      <c r="J14" s="18"/>
      <c r="K14" s="18"/>
      <c r="L14" s="18"/>
      <c r="M14" s="19"/>
      <c r="N14" s="18"/>
      <c r="O14" s="18"/>
      <c r="P14" s="18"/>
      <c r="Q14" s="18"/>
      <c r="R14" s="18"/>
      <c r="S14" s="18"/>
      <c r="T14" s="18"/>
      <c r="U14" s="18"/>
    </row>
    <row r="15" spans="1:113" s="8" customFormat="1" ht="16">
      <c r="A15" s="17"/>
      <c r="B15" s="17"/>
      <c r="C15" s="17"/>
      <c r="D15" s="18"/>
      <c r="E15" s="18"/>
      <c r="F15" s="18"/>
      <c r="G15" s="18"/>
      <c r="H15" s="18"/>
      <c r="I15" s="17"/>
      <c r="J15" s="18"/>
      <c r="K15" s="18"/>
      <c r="L15" s="18"/>
      <c r="M15" s="19"/>
      <c r="N15" s="18"/>
      <c r="O15" s="18"/>
      <c r="P15" s="18"/>
      <c r="Q15" s="18"/>
      <c r="R15" s="18"/>
      <c r="S15" s="18"/>
      <c r="T15" s="18"/>
      <c r="U15" s="18"/>
    </row>
    <row r="16" spans="1:113" s="8" customFormat="1" ht="16">
      <c r="A16" s="17"/>
      <c r="B16" s="17"/>
      <c r="C16" s="17"/>
      <c r="D16" s="18"/>
      <c r="E16" s="18"/>
      <c r="F16" s="18"/>
      <c r="G16" s="18"/>
      <c r="H16" s="18"/>
      <c r="I16" s="17"/>
      <c r="J16" s="18"/>
      <c r="K16" s="18"/>
      <c r="L16" s="18"/>
      <c r="M16" s="19"/>
      <c r="N16" s="18"/>
      <c r="O16" s="18"/>
      <c r="P16" s="18"/>
      <c r="Q16" s="18"/>
      <c r="R16" s="18"/>
      <c r="S16" s="18"/>
      <c r="T16" s="18"/>
      <c r="U16" s="18"/>
    </row>
    <row r="17" spans="1:21" s="8" customFormat="1" ht="16">
      <c r="A17" s="17"/>
      <c r="B17" s="17"/>
      <c r="C17" s="17"/>
      <c r="D17" s="18"/>
      <c r="E17" s="18"/>
      <c r="F17" s="18"/>
      <c r="G17" s="18"/>
      <c r="H17" s="18"/>
      <c r="I17" s="17"/>
      <c r="J17" s="18"/>
      <c r="K17" s="18"/>
      <c r="L17" s="18"/>
      <c r="M17" s="19"/>
      <c r="N17" s="18"/>
      <c r="O17" s="18"/>
      <c r="P17" s="18"/>
      <c r="Q17" s="18"/>
      <c r="R17" s="18"/>
      <c r="S17" s="18"/>
      <c r="T17" s="18"/>
      <c r="U17" s="18"/>
    </row>
    <row r="18" spans="1:21" s="8" customFormat="1" ht="16">
      <c r="A18" s="17"/>
      <c r="B18" s="17"/>
      <c r="C18" s="17"/>
      <c r="D18" s="18"/>
      <c r="E18" s="18"/>
      <c r="F18" s="18"/>
      <c r="G18" s="18"/>
      <c r="H18" s="18"/>
      <c r="I18" s="17"/>
      <c r="J18" s="18"/>
      <c r="K18" s="18"/>
      <c r="L18" s="18"/>
      <c r="M18" s="19"/>
      <c r="N18" s="18"/>
      <c r="O18" s="18"/>
      <c r="P18" s="18"/>
      <c r="Q18" s="18"/>
      <c r="R18" s="18"/>
      <c r="S18" s="18"/>
      <c r="T18" s="18"/>
      <c r="U18" s="18"/>
    </row>
    <row r="19" spans="1:21" s="8" customFormat="1" ht="16">
      <c r="A19" s="17"/>
      <c r="B19" s="17"/>
      <c r="C19" s="17"/>
      <c r="D19" s="18"/>
      <c r="E19" s="18"/>
      <c r="F19" s="18"/>
      <c r="G19" s="18"/>
      <c r="H19" s="18"/>
      <c r="I19" s="17"/>
      <c r="J19" s="18"/>
      <c r="K19" s="18"/>
      <c r="L19" s="18"/>
      <c r="M19" s="19"/>
      <c r="N19" s="18"/>
      <c r="O19" s="18"/>
      <c r="P19" s="18"/>
      <c r="Q19" s="18"/>
      <c r="R19" s="18"/>
      <c r="S19" s="18"/>
      <c r="T19" s="18"/>
      <c r="U19" s="18"/>
    </row>
    <row r="20" spans="1:21" s="8" customFormat="1" ht="16">
      <c r="A20" s="17"/>
      <c r="B20" s="17"/>
      <c r="C20" s="17"/>
      <c r="D20" s="18"/>
      <c r="E20" s="18"/>
      <c r="F20" s="18"/>
      <c r="G20" s="18"/>
      <c r="H20" s="18"/>
      <c r="I20" s="17"/>
      <c r="J20" s="18"/>
      <c r="K20" s="18"/>
      <c r="L20" s="18"/>
      <c r="M20" s="19"/>
      <c r="N20" s="18"/>
      <c r="O20" s="18"/>
      <c r="P20" s="18"/>
      <c r="Q20" s="18"/>
      <c r="R20" s="18"/>
      <c r="S20" s="18"/>
      <c r="T20" s="18"/>
      <c r="U20" s="18"/>
    </row>
    <row r="21" spans="1:21" s="8" customFormat="1" ht="16">
      <c r="A21" s="17"/>
      <c r="B21" s="17"/>
      <c r="C21" s="17"/>
      <c r="D21" s="18"/>
      <c r="E21" s="18"/>
      <c r="F21" s="18"/>
      <c r="G21" s="18"/>
      <c r="H21" s="18"/>
      <c r="I21" s="17"/>
      <c r="J21" s="18"/>
      <c r="K21" s="18"/>
      <c r="L21" s="18"/>
      <c r="M21" s="19"/>
      <c r="N21" s="18"/>
      <c r="O21" s="18"/>
      <c r="P21" s="18"/>
      <c r="Q21" s="18"/>
      <c r="R21" s="18"/>
      <c r="S21" s="18"/>
      <c r="T21" s="18"/>
      <c r="U21" s="18"/>
    </row>
    <row r="22" spans="1:21" s="8" customFormat="1" ht="16">
      <c r="A22" s="17"/>
      <c r="B22" s="17"/>
      <c r="C22" s="17"/>
      <c r="D22" s="18"/>
      <c r="E22" s="18"/>
      <c r="F22" s="18"/>
      <c r="G22" s="18"/>
      <c r="H22" s="18"/>
      <c r="I22" s="17"/>
      <c r="J22" s="18"/>
      <c r="K22" s="18"/>
      <c r="L22" s="18"/>
      <c r="M22" s="19"/>
      <c r="N22" s="18"/>
      <c r="O22" s="18"/>
      <c r="P22" s="18"/>
      <c r="Q22" s="18"/>
      <c r="R22" s="18"/>
      <c r="S22" s="18"/>
      <c r="T22" s="18"/>
      <c r="U22" s="18"/>
    </row>
    <row r="23" spans="1:21" s="8" customFormat="1" ht="16">
      <c r="A23" s="17"/>
      <c r="B23" s="17"/>
      <c r="C23" s="17"/>
      <c r="D23" s="18"/>
      <c r="E23" s="18"/>
      <c r="F23" s="18"/>
      <c r="G23" s="18"/>
      <c r="H23" s="18"/>
      <c r="I23" s="17"/>
      <c r="J23" s="18"/>
      <c r="K23" s="18"/>
      <c r="L23" s="18"/>
      <c r="M23" s="19"/>
      <c r="N23" s="18"/>
      <c r="O23" s="18"/>
      <c r="P23" s="18"/>
      <c r="Q23" s="18"/>
      <c r="R23" s="18"/>
      <c r="S23" s="18"/>
      <c r="T23" s="18"/>
      <c r="U23" s="18"/>
    </row>
    <row r="24" spans="1:21" s="8" customFormat="1">
      <c r="I24" s="9"/>
      <c r="J24" s="9"/>
      <c r="K24" s="9"/>
      <c r="L24" s="9"/>
    </row>
    <row r="25" spans="1:21" s="8" customFormat="1">
      <c r="I25" s="9"/>
      <c r="J25" s="9"/>
      <c r="K25" s="9"/>
      <c r="L25" s="9"/>
    </row>
    <row r="26" spans="1:21" s="8" customFormat="1">
      <c r="I26" s="9"/>
      <c r="J26" s="9"/>
      <c r="K26" s="9"/>
      <c r="L26" s="9"/>
    </row>
    <row r="27" spans="1:21" s="8" customFormat="1">
      <c r="I27" s="9"/>
      <c r="J27" s="9"/>
      <c r="K27" s="9"/>
      <c r="L27" s="9"/>
    </row>
    <row r="28" spans="1:21" s="8" customFormat="1">
      <c r="I28" s="9"/>
      <c r="J28" s="9"/>
      <c r="K28" s="9"/>
      <c r="L28" s="9"/>
    </row>
    <row r="29" spans="1:21" s="8" customFormat="1">
      <c r="I29" s="9"/>
      <c r="J29" s="9"/>
      <c r="K29" s="9"/>
      <c r="L29" s="9"/>
    </row>
    <row r="30" spans="1:21" s="8" customFormat="1">
      <c r="I30" s="9"/>
      <c r="J30" s="9"/>
      <c r="K30" s="9"/>
      <c r="L30" s="9"/>
    </row>
    <row r="31" spans="1:21" s="8" customFormat="1">
      <c r="I31" s="9"/>
      <c r="J31" s="9"/>
      <c r="K31" s="9"/>
      <c r="L31" s="9"/>
    </row>
    <row r="32" spans="1:21" s="8" customFormat="1">
      <c r="I32" s="9"/>
      <c r="J32" s="9"/>
      <c r="K32" s="9"/>
      <c r="L32" s="9"/>
    </row>
    <row r="33" spans="9:12" s="8" customFormat="1">
      <c r="I33" s="9"/>
      <c r="J33" s="9"/>
      <c r="K33" s="9"/>
      <c r="L33" s="9"/>
    </row>
    <row r="34" spans="9:12" s="8" customFormat="1">
      <c r="I34" s="9"/>
      <c r="J34" s="9"/>
      <c r="K34" s="9"/>
      <c r="L34" s="9"/>
    </row>
    <row r="35" spans="9:12" s="8" customFormat="1">
      <c r="I35" s="9"/>
      <c r="J35" s="9"/>
      <c r="K35" s="9"/>
      <c r="L35" s="9"/>
    </row>
    <row r="36" spans="9:12" s="8" customFormat="1">
      <c r="I36" s="9"/>
      <c r="J36" s="9"/>
      <c r="K36" s="9"/>
      <c r="L36" s="9"/>
    </row>
    <row r="37" spans="9:12" s="8" customFormat="1">
      <c r="I37" s="9"/>
      <c r="J37" s="9"/>
      <c r="K37" s="9"/>
      <c r="L37" s="9"/>
    </row>
    <row r="38" spans="9:12" s="8" customFormat="1">
      <c r="I38" s="9"/>
      <c r="J38" s="9"/>
      <c r="K38" s="9"/>
      <c r="L38" s="9"/>
    </row>
    <row r="39" spans="9:12" s="8" customFormat="1">
      <c r="I39" s="9"/>
      <c r="J39" s="9"/>
      <c r="K39" s="9"/>
      <c r="L39" s="9"/>
    </row>
    <row r="40" spans="9:12" s="8" customFormat="1">
      <c r="I40" s="9"/>
      <c r="J40" s="9"/>
      <c r="K40" s="9"/>
      <c r="L40" s="9"/>
    </row>
    <row r="41" spans="9:12" s="8" customFormat="1">
      <c r="I41" s="9"/>
      <c r="J41" s="9"/>
      <c r="K41" s="9"/>
      <c r="L41" s="9"/>
    </row>
    <row r="42" spans="9:12" s="8" customFormat="1">
      <c r="I42" s="9"/>
      <c r="J42" s="9"/>
      <c r="K42" s="9"/>
      <c r="L42" s="9"/>
    </row>
    <row r="43" spans="9:12" s="8" customFormat="1">
      <c r="I43" s="9"/>
      <c r="J43" s="9"/>
      <c r="K43" s="9"/>
      <c r="L43" s="9"/>
    </row>
    <row r="44" spans="9:12" s="8" customFormat="1">
      <c r="I44" s="9"/>
      <c r="J44" s="9"/>
      <c r="K44" s="9"/>
      <c r="L44" s="9"/>
    </row>
    <row r="45" spans="9:12" s="8" customFormat="1">
      <c r="I45" s="9"/>
      <c r="J45" s="9"/>
      <c r="K45" s="9"/>
      <c r="L45" s="9"/>
    </row>
    <row r="46" spans="9:12" s="8" customFormat="1">
      <c r="I46" s="9"/>
      <c r="J46" s="9"/>
      <c r="K46" s="9"/>
      <c r="L46" s="9"/>
    </row>
    <row r="47" spans="9:12" s="8" customFormat="1">
      <c r="I47" s="9"/>
      <c r="J47" s="9"/>
      <c r="K47" s="9"/>
      <c r="L47" s="9"/>
    </row>
    <row r="48" spans="9:12" s="8" customFormat="1">
      <c r="I48" s="9"/>
      <c r="J48" s="9"/>
      <c r="K48" s="9"/>
      <c r="L48" s="9"/>
    </row>
    <row r="49" spans="9:12" s="8" customFormat="1">
      <c r="I49" s="9"/>
      <c r="J49" s="9"/>
      <c r="K49" s="9"/>
      <c r="L49" s="9"/>
    </row>
    <row r="50" spans="9:12" s="8" customFormat="1">
      <c r="I50" s="9"/>
      <c r="J50" s="9"/>
      <c r="K50" s="9"/>
      <c r="L50" s="9"/>
    </row>
    <row r="51" spans="9:12" s="8" customFormat="1">
      <c r="I51" s="9"/>
      <c r="J51" s="9"/>
      <c r="K51" s="9"/>
      <c r="L51" s="9"/>
    </row>
    <row r="52" spans="9:12" s="8" customFormat="1">
      <c r="I52" s="9"/>
      <c r="J52" s="9"/>
      <c r="K52" s="9"/>
      <c r="L52" s="9"/>
    </row>
    <row r="53" spans="9:12" s="8" customFormat="1">
      <c r="I53" s="9"/>
      <c r="J53" s="9"/>
      <c r="K53" s="9"/>
      <c r="L53" s="9"/>
    </row>
    <row r="54" spans="9:12" s="8" customFormat="1">
      <c r="I54" s="9"/>
      <c r="J54" s="9"/>
      <c r="K54" s="9"/>
      <c r="L54" s="9"/>
    </row>
    <row r="55" spans="9:12" s="8" customFormat="1">
      <c r="I55" s="9"/>
      <c r="J55" s="9"/>
      <c r="K55" s="9"/>
      <c r="L55" s="9"/>
    </row>
    <row r="56" spans="9:12" s="8" customFormat="1">
      <c r="I56" s="9"/>
      <c r="J56" s="9"/>
      <c r="K56" s="9"/>
      <c r="L56" s="9"/>
    </row>
    <row r="57" spans="9:12" s="8" customFormat="1">
      <c r="I57" s="9"/>
      <c r="J57" s="9"/>
      <c r="K57" s="9"/>
      <c r="L57" s="9"/>
    </row>
    <row r="58" spans="9:12" s="8" customFormat="1">
      <c r="I58" s="9"/>
      <c r="J58" s="9"/>
      <c r="K58" s="9"/>
      <c r="L58" s="9"/>
    </row>
    <row r="59" spans="9:12" s="8" customFormat="1">
      <c r="I59" s="9"/>
      <c r="J59" s="9"/>
      <c r="K59" s="9"/>
      <c r="L59" s="9"/>
    </row>
    <row r="60" spans="9:12" s="8" customFormat="1">
      <c r="I60" s="9"/>
      <c r="J60" s="9"/>
      <c r="K60" s="9"/>
      <c r="L60" s="9"/>
    </row>
    <row r="61" spans="9:12" s="8" customFormat="1">
      <c r="I61" s="9"/>
      <c r="J61" s="9"/>
      <c r="K61" s="9"/>
      <c r="L61" s="9"/>
    </row>
    <row r="62" spans="9:12" s="8" customFormat="1">
      <c r="I62" s="9"/>
      <c r="J62" s="9"/>
      <c r="K62" s="9"/>
      <c r="L62" s="9"/>
    </row>
    <row r="63" spans="9:12" s="8" customFormat="1">
      <c r="I63" s="9"/>
      <c r="J63" s="9"/>
      <c r="K63" s="9"/>
      <c r="L63" s="9"/>
    </row>
    <row r="64" spans="9:12" s="8" customFormat="1">
      <c r="I64" s="9"/>
      <c r="J64" s="9"/>
      <c r="K64" s="9"/>
      <c r="L64" s="9"/>
    </row>
    <row r="65" spans="9:12" s="8" customFormat="1">
      <c r="I65" s="9"/>
      <c r="J65" s="9"/>
      <c r="K65" s="9"/>
      <c r="L65" s="9"/>
    </row>
    <row r="66" spans="9:12" s="8" customFormat="1">
      <c r="I66" s="9"/>
      <c r="J66" s="9"/>
      <c r="K66" s="9"/>
      <c r="L66" s="9"/>
    </row>
    <row r="67" spans="9:12" s="8" customFormat="1">
      <c r="I67" s="9"/>
      <c r="J67" s="9"/>
      <c r="K67" s="9"/>
      <c r="L67" s="9"/>
    </row>
    <row r="68" spans="9:12" s="8" customFormat="1">
      <c r="I68" s="9"/>
      <c r="J68" s="9"/>
      <c r="K68" s="9"/>
      <c r="L68" s="9"/>
    </row>
    <row r="69" spans="9:12" s="8" customFormat="1">
      <c r="I69" s="9"/>
      <c r="J69" s="9"/>
      <c r="K69" s="9"/>
      <c r="L69" s="9"/>
    </row>
    <row r="70" spans="9:12" s="8" customFormat="1">
      <c r="I70" s="9"/>
      <c r="J70" s="9"/>
      <c r="K70" s="9"/>
      <c r="L70" s="9"/>
    </row>
    <row r="71" spans="9:12" s="8" customFormat="1">
      <c r="I71" s="9"/>
      <c r="J71" s="9"/>
      <c r="K71" s="9"/>
      <c r="L71" s="9"/>
    </row>
    <row r="72" spans="9:12" s="8" customFormat="1">
      <c r="I72" s="9"/>
      <c r="J72" s="9"/>
      <c r="K72" s="9"/>
      <c r="L72" s="9"/>
    </row>
    <row r="73" spans="9:12" s="8" customFormat="1">
      <c r="I73" s="9"/>
      <c r="J73" s="9"/>
      <c r="K73" s="9"/>
      <c r="L73" s="9"/>
    </row>
    <row r="74" spans="9:12" s="8" customFormat="1">
      <c r="I74" s="9"/>
      <c r="J74" s="9"/>
      <c r="K74" s="9"/>
      <c r="L74" s="9"/>
    </row>
    <row r="75" spans="9:12" s="8" customFormat="1">
      <c r="I75" s="9"/>
      <c r="J75" s="9"/>
      <c r="K75" s="9"/>
      <c r="L75" s="9"/>
    </row>
    <row r="76" spans="9:12" s="8" customFormat="1">
      <c r="I76" s="9"/>
      <c r="J76" s="9"/>
      <c r="K76" s="9"/>
      <c r="L76" s="9"/>
    </row>
    <row r="77" spans="9:12" s="8" customFormat="1">
      <c r="I77" s="9"/>
      <c r="J77" s="9"/>
      <c r="K77" s="9"/>
      <c r="L77" s="9"/>
    </row>
    <row r="78" spans="9:12" s="8" customFormat="1">
      <c r="I78" s="9"/>
      <c r="J78" s="9"/>
      <c r="K78" s="9"/>
      <c r="L78" s="9"/>
    </row>
    <row r="79" spans="9:12" s="8" customFormat="1">
      <c r="I79" s="9"/>
      <c r="J79" s="9"/>
      <c r="K79" s="9"/>
      <c r="L79" s="9"/>
    </row>
    <row r="80" spans="9:12" s="8" customFormat="1">
      <c r="I80" s="9"/>
      <c r="J80" s="9"/>
      <c r="K80" s="9"/>
      <c r="L80" s="9"/>
    </row>
    <row r="81" spans="9:12" s="8" customFormat="1">
      <c r="I81" s="9"/>
      <c r="J81" s="9"/>
      <c r="K81" s="9"/>
      <c r="L81" s="9"/>
    </row>
    <row r="82" spans="9:12" s="8" customFormat="1">
      <c r="I82" s="9"/>
      <c r="J82" s="9"/>
      <c r="K82" s="9"/>
      <c r="L82" s="9"/>
    </row>
    <row r="83" spans="9:12" s="8" customFormat="1">
      <c r="I83" s="9"/>
      <c r="J83" s="9"/>
      <c r="K83" s="9"/>
      <c r="L83" s="9"/>
    </row>
    <row r="84" spans="9:12" s="8" customFormat="1">
      <c r="I84" s="9"/>
      <c r="J84" s="9"/>
      <c r="K84" s="9"/>
      <c r="L84" s="9"/>
    </row>
    <row r="85" spans="9:12" s="8" customFormat="1">
      <c r="I85" s="9"/>
      <c r="J85" s="9"/>
      <c r="K85" s="9"/>
      <c r="L85" s="9"/>
    </row>
    <row r="86" spans="9:12" s="8" customFormat="1">
      <c r="I86" s="9"/>
      <c r="J86" s="9"/>
      <c r="K86" s="9"/>
      <c r="L86" s="9"/>
    </row>
    <row r="87" spans="9:12" s="8" customFormat="1">
      <c r="I87" s="9"/>
      <c r="J87" s="9"/>
      <c r="K87" s="9"/>
      <c r="L87" s="9"/>
    </row>
    <row r="88" spans="9:12" s="8" customFormat="1">
      <c r="I88" s="9"/>
      <c r="J88" s="9"/>
      <c r="K88" s="9"/>
      <c r="L88" s="9"/>
    </row>
    <row r="89" spans="9:12" s="8" customFormat="1">
      <c r="I89" s="9"/>
      <c r="J89" s="9"/>
      <c r="K89" s="9"/>
      <c r="L89" s="9"/>
    </row>
    <row r="90" spans="9:12" s="8" customFormat="1">
      <c r="I90" s="9"/>
      <c r="J90" s="9"/>
      <c r="K90" s="9"/>
      <c r="L90" s="9"/>
    </row>
    <row r="91" spans="9:12" s="8" customFormat="1">
      <c r="I91" s="9"/>
      <c r="J91" s="9"/>
      <c r="K91" s="9"/>
      <c r="L91" s="9"/>
    </row>
    <row r="92" spans="9:12" s="5" customFormat="1">
      <c r="I92" s="4"/>
      <c r="J92" s="4"/>
      <c r="K92" s="4"/>
      <c r="L92" s="4"/>
    </row>
    <row r="93" spans="9:12" s="5" customFormat="1">
      <c r="I93" s="4"/>
      <c r="J93" s="4"/>
      <c r="K93" s="4"/>
      <c r="L93" s="4"/>
    </row>
    <row r="94" spans="9:12" s="5" customFormat="1">
      <c r="I94" s="4"/>
      <c r="J94" s="4"/>
      <c r="K94" s="4"/>
      <c r="L94" s="4"/>
    </row>
    <row r="95" spans="9:12" s="5" customFormat="1">
      <c r="I95" s="4"/>
      <c r="J95" s="4"/>
      <c r="K95" s="4"/>
      <c r="L95" s="4"/>
    </row>
    <row r="96" spans="9:12" s="5" customFormat="1">
      <c r="I96" s="4"/>
      <c r="J96" s="4"/>
      <c r="K96" s="4"/>
      <c r="L96" s="4"/>
    </row>
    <row r="97" spans="9:12" s="5" customFormat="1">
      <c r="I97" s="4"/>
      <c r="J97" s="4"/>
      <c r="K97" s="4"/>
      <c r="L97" s="4"/>
    </row>
    <row r="98" spans="9:12" s="5" customFormat="1">
      <c r="I98" s="4"/>
      <c r="J98" s="4"/>
      <c r="K98" s="4"/>
      <c r="L98" s="4"/>
    </row>
    <row r="99" spans="9:12" s="5" customFormat="1">
      <c r="I99" s="4"/>
      <c r="J99" s="4"/>
      <c r="K99" s="4"/>
      <c r="L99" s="4"/>
    </row>
    <row r="100" spans="9:12" s="5" customFormat="1">
      <c r="I100" s="4"/>
      <c r="J100" s="4"/>
      <c r="K100" s="4"/>
      <c r="L100" s="4"/>
    </row>
    <row r="101" spans="9:12" s="5" customFormat="1">
      <c r="I101" s="4"/>
      <c r="J101" s="4"/>
      <c r="K101" s="4"/>
      <c r="L101" s="4"/>
    </row>
    <row r="102" spans="9:12" s="5" customFormat="1">
      <c r="I102" s="4"/>
      <c r="J102" s="4"/>
      <c r="K102" s="4"/>
      <c r="L102" s="4"/>
    </row>
    <row r="103" spans="9:12" s="5" customFormat="1">
      <c r="I103" s="4"/>
      <c r="J103" s="4"/>
      <c r="K103" s="4"/>
      <c r="L103" s="4"/>
    </row>
    <row r="104" spans="9:12" s="5" customFormat="1">
      <c r="I104" s="4"/>
      <c r="J104" s="4"/>
      <c r="K104" s="4"/>
      <c r="L104" s="4"/>
    </row>
    <row r="105" spans="9:12" s="5" customFormat="1">
      <c r="I105" s="4"/>
      <c r="J105" s="4"/>
      <c r="K105" s="4"/>
      <c r="L105" s="4"/>
    </row>
    <row r="106" spans="9:12" s="5" customFormat="1">
      <c r="I106" s="4"/>
      <c r="J106" s="4"/>
      <c r="K106" s="4"/>
      <c r="L106" s="4"/>
    </row>
    <row r="107" spans="9:12" s="5" customFormat="1">
      <c r="I107" s="4"/>
      <c r="J107" s="4"/>
      <c r="K107" s="4"/>
      <c r="L107" s="4"/>
    </row>
    <row r="108" spans="9:12" s="5" customFormat="1">
      <c r="I108" s="4"/>
      <c r="J108" s="4"/>
      <c r="K108" s="4"/>
      <c r="L108" s="4"/>
    </row>
    <row r="109" spans="9:12" s="5" customFormat="1">
      <c r="I109" s="4"/>
      <c r="J109" s="4"/>
      <c r="K109" s="4"/>
      <c r="L109" s="4"/>
    </row>
    <row r="110" spans="9:12" s="5" customFormat="1">
      <c r="I110" s="4"/>
      <c r="J110" s="4"/>
      <c r="K110" s="4"/>
      <c r="L110" s="4"/>
    </row>
    <row r="111" spans="9:12" s="5" customFormat="1">
      <c r="I111" s="4"/>
      <c r="J111" s="4"/>
      <c r="K111" s="4"/>
      <c r="L111" s="4"/>
    </row>
    <row r="112" spans="9:12" s="5" customFormat="1">
      <c r="I112" s="4"/>
      <c r="J112" s="4"/>
      <c r="K112" s="4"/>
      <c r="L112" s="4"/>
    </row>
    <row r="113" spans="9:12" s="5" customFormat="1">
      <c r="I113" s="4"/>
      <c r="J113" s="4"/>
      <c r="K113" s="4"/>
      <c r="L113" s="4"/>
    </row>
    <row r="114" spans="9:12" s="5" customFormat="1">
      <c r="I114" s="4"/>
      <c r="J114" s="4"/>
      <c r="K114" s="4"/>
      <c r="L114" s="4"/>
    </row>
    <row r="115" spans="9:12" s="5" customFormat="1">
      <c r="I115" s="4"/>
      <c r="J115" s="4"/>
      <c r="K115" s="4"/>
      <c r="L115" s="4"/>
    </row>
    <row r="116" spans="9:12" s="5" customFormat="1">
      <c r="I116" s="4"/>
      <c r="J116" s="4"/>
      <c r="K116" s="4"/>
      <c r="L116" s="4"/>
    </row>
    <row r="117" spans="9:12" s="5" customFormat="1">
      <c r="I117" s="4"/>
      <c r="J117" s="4"/>
      <c r="K117" s="4"/>
      <c r="L117" s="4"/>
    </row>
    <row r="118" spans="9:12" s="5" customFormat="1">
      <c r="I118" s="4"/>
      <c r="J118" s="4"/>
      <c r="K118" s="4"/>
      <c r="L118" s="4"/>
    </row>
    <row r="119" spans="9:12" s="5" customFormat="1">
      <c r="I119" s="4"/>
      <c r="J119" s="4"/>
      <c r="K119" s="4"/>
      <c r="L119" s="4"/>
    </row>
    <row r="120" spans="9:12" s="5" customFormat="1">
      <c r="I120" s="4"/>
      <c r="J120" s="4"/>
      <c r="K120" s="4"/>
      <c r="L120" s="4"/>
    </row>
    <row r="121" spans="9:12" s="5" customFormat="1">
      <c r="I121" s="4"/>
      <c r="J121" s="4"/>
      <c r="K121" s="4"/>
      <c r="L121" s="4"/>
    </row>
    <row r="122" spans="9:12" s="5" customFormat="1">
      <c r="I122" s="4"/>
      <c r="J122" s="4"/>
      <c r="K122" s="4"/>
      <c r="L122" s="4"/>
    </row>
    <row r="123" spans="9:12" s="5" customFormat="1">
      <c r="I123" s="4"/>
      <c r="J123" s="4"/>
      <c r="K123" s="4"/>
      <c r="L123" s="4"/>
    </row>
    <row r="124" spans="9:12" s="5" customFormat="1">
      <c r="I124" s="4"/>
      <c r="J124" s="4"/>
      <c r="K124" s="4"/>
      <c r="L124" s="4"/>
    </row>
    <row r="125" spans="9:12" s="5" customFormat="1">
      <c r="I125" s="4"/>
      <c r="J125" s="4"/>
      <c r="K125" s="4"/>
      <c r="L125" s="4"/>
    </row>
    <row r="126" spans="9:12" s="5" customFormat="1">
      <c r="I126" s="4"/>
      <c r="J126" s="4"/>
      <c r="K126" s="4"/>
      <c r="L126" s="4"/>
    </row>
    <row r="127" spans="9:12" s="5" customFormat="1">
      <c r="I127" s="4"/>
      <c r="J127" s="4"/>
      <c r="K127" s="4"/>
      <c r="L127" s="4"/>
    </row>
    <row r="128" spans="9:12" s="5" customFormat="1">
      <c r="I128" s="4"/>
      <c r="J128" s="4"/>
      <c r="K128" s="4"/>
      <c r="L128" s="4"/>
    </row>
    <row r="129" spans="9:12" s="5" customFormat="1">
      <c r="I129" s="4"/>
      <c r="J129" s="4"/>
      <c r="K129" s="4"/>
      <c r="L129" s="4"/>
    </row>
    <row r="130" spans="9:12" s="5" customFormat="1">
      <c r="I130" s="4"/>
      <c r="J130" s="4"/>
      <c r="K130" s="4"/>
      <c r="L130" s="4"/>
    </row>
    <row r="131" spans="9:12" s="5" customFormat="1">
      <c r="I131" s="4"/>
      <c r="J131" s="4"/>
      <c r="K131" s="4"/>
      <c r="L131" s="4"/>
    </row>
    <row r="132" spans="9:12" s="5" customFormat="1">
      <c r="I132" s="4"/>
      <c r="J132" s="4"/>
      <c r="K132" s="4"/>
      <c r="L132" s="4"/>
    </row>
    <row r="133" spans="9:12" s="5" customFormat="1">
      <c r="I133" s="4"/>
      <c r="J133" s="4"/>
      <c r="K133" s="4"/>
      <c r="L133" s="4"/>
    </row>
    <row r="134" spans="9:12" s="5" customFormat="1">
      <c r="I134" s="4"/>
      <c r="J134" s="4"/>
      <c r="K134" s="4"/>
      <c r="L134" s="4"/>
    </row>
    <row r="135" spans="9:12" s="5" customFormat="1">
      <c r="I135" s="4"/>
      <c r="J135" s="4"/>
      <c r="K135" s="4"/>
      <c r="L135" s="4"/>
    </row>
    <row r="136" spans="9:12" s="5" customFormat="1">
      <c r="I136" s="4"/>
      <c r="J136" s="4"/>
      <c r="K136" s="4"/>
      <c r="L136" s="4"/>
    </row>
    <row r="137" spans="9:12" s="5" customFormat="1">
      <c r="I137" s="4"/>
      <c r="J137" s="4"/>
      <c r="K137" s="4"/>
      <c r="L137" s="4"/>
    </row>
    <row r="138" spans="9:12" s="5" customFormat="1">
      <c r="I138" s="4"/>
      <c r="J138" s="4"/>
      <c r="K138" s="4"/>
      <c r="L138" s="4"/>
    </row>
    <row r="139" spans="9:12" s="5" customFormat="1">
      <c r="I139" s="4"/>
      <c r="J139" s="4"/>
      <c r="K139" s="4"/>
      <c r="L139" s="4"/>
    </row>
    <row r="140" spans="9:12" s="5" customFormat="1">
      <c r="I140" s="4"/>
      <c r="J140" s="4"/>
      <c r="K140" s="4"/>
      <c r="L140" s="4"/>
    </row>
    <row r="141" spans="9:12" s="5" customFormat="1">
      <c r="I141" s="4"/>
      <c r="J141" s="4"/>
      <c r="K141" s="4"/>
      <c r="L141" s="4"/>
    </row>
    <row r="142" spans="9:12" s="5" customFormat="1">
      <c r="I142" s="4"/>
      <c r="J142" s="4"/>
      <c r="K142" s="4"/>
      <c r="L142" s="4"/>
    </row>
    <row r="143" spans="9:12" s="5" customFormat="1">
      <c r="I143" s="4"/>
      <c r="J143" s="4"/>
      <c r="K143" s="4"/>
      <c r="L143" s="4"/>
    </row>
    <row r="144" spans="9:12" s="5" customFormat="1">
      <c r="I144" s="4"/>
      <c r="J144" s="4"/>
      <c r="K144" s="4"/>
      <c r="L144" s="4"/>
    </row>
    <row r="145" spans="9:12" s="5" customFormat="1">
      <c r="I145" s="4"/>
      <c r="J145" s="4"/>
      <c r="K145" s="4"/>
      <c r="L145" s="4"/>
    </row>
    <row r="146" spans="9:12" s="5" customFormat="1">
      <c r="I146" s="4"/>
      <c r="J146" s="4"/>
      <c r="K146" s="4"/>
      <c r="L146" s="4"/>
    </row>
    <row r="147" spans="9:12" s="5" customFormat="1">
      <c r="I147" s="4"/>
      <c r="J147" s="4"/>
      <c r="K147" s="4"/>
      <c r="L147" s="4"/>
    </row>
    <row r="148" spans="9:12" s="5" customFormat="1">
      <c r="I148" s="4"/>
      <c r="J148" s="4"/>
      <c r="K148" s="4"/>
      <c r="L148" s="4"/>
    </row>
    <row r="149" spans="9:12" s="5" customFormat="1">
      <c r="I149" s="4"/>
      <c r="J149" s="4"/>
      <c r="K149" s="4"/>
      <c r="L149" s="4"/>
    </row>
    <row r="150" spans="9:12" s="5" customFormat="1">
      <c r="I150" s="4"/>
      <c r="J150" s="4"/>
      <c r="K150" s="4"/>
      <c r="L150" s="4"/>
    </row>
    <row r="151" spans="9:12" s="5" customFormat="1">
      <c r="I151" s="4"/>
      <c r="J151" s="4"/>
      <c r="K151" s="4"/>
      <c r="L151" s="4"/>
    </row>
    <row r="152" spans="9:12" s="5" customFormat="1">
      <c r="I152" s="4"/>
      <c r="J152" s="4"/>
      <c r="K152" s="4"/>
      <c r="L152" s="4"/>
    </row>
    <row r="153" spans="9:12" s="5" customFormat="1">
      <c r="I153" s="4"/>
      <c r="J153" s="4"/>
      <c r="K153" s="4"/>
      <c r="L153" s="4"/>
    </row>
    <row r="154" spans="9:12" s="5" customFormat="1">
      <c r="I154" s="4"/>
      <c r="J154" s="4"/>
      <c r="K154" s="4"/>
      <c r="L154" s="4"/>
    </row>
    <row r="155" spans="9:12" s="5" customFormat="1">
      <c r="I155" s="4"/>
      <c r="J155" s="4"/>
      <c r="K155" s="4"/>
      <c r="L155" s="4"/>
    </row>
    <row r="156" spans="9:12" s="5" customFormat="1">
      <c r="I156" s="4"/>
      <c r="J156" s="4"/>
      <c r="K156" s="4"/>
      <c r="L156" s="4"/>
    </row>
    <row r="157" spans="9:12" s="5" customFormat="1">
      <c r="I157" s="4"/>
      <c r="J157" s="4"/>
      <c r="K157" s="4"/>
      <c r="L157" s="4"/>
    </row>
    <row r="158" spans="9:12" s="5" customFormat="1">
      <c r="I158" s="4"/>
      <c r="J158" s="4"/>
      <c r="K158" s="4"/>
      <c r="L158" s="4"/>
    </row>
    <row r="159" spans="9:12" s="5" customFormat="1">
      <c r="I159" s="4"/>
      <c r="J159" s="4"/>
      <c r="K159" s="4"/>
      <c r="L159" s="4"/>
    </row>
    <row r="160" spans="9:12" s="5" customFormat="1">
      <c r="I160" s="4"/>
      <c r="J160" s="4"/>
      <c r="K160" s="4"/>
      <c r="L160" s="4"/>
    </row>
    <row r="161" spans="9:12" s="5" customFormat="1">
      <c r="I161" s="4"/>
      <c r="J161" s="4"/>
      <c r="K161" s="4"/>
      <c r="L161" s="4"/>
    </row>
    <row r="162" spans="9:12" s="5" customFormat="1">
      <c r="I162" s="4"/>
      <c r="J162" s="4"/>
      <c r="K162" s="4"/>
      <c r="L162" s="4"/>
    </row>
    <row r="163" spans="9:12" s="5" customFormat="1">
      <c r="I163" s="4"/>
      <c r="J163" s="4"/>
      <c r="K163" s="4"/>
      <c r="L163" s="4"/>
    </row>
    <row r="164" spans="9:12" s="5" customFormat="1">
      <c r="I164" s="4"/>
      <c r="J164" s="4"/>
      <c r="K164" s="4"/>
      <c r="L164" s="4"/>
    </row>
    <row r="165" spans="9:12" s="5" customFormat="1">
      <c r="I165" s="4"/>
      <c r="J165" s="4"/>
      <c r="K165" s="4"/>
      <c r="L165" s="4"/>
    </row>
    <row r="166" spans="9:12" s="5" customFormat="1">
      <c r="I166" s="4"/>
      <c r="J166" s="4"/>
      <c r="K166" s="4"/>
      <c r="L166" s="4"/>
    </row>
    <row r="167" spans="9:12" s="5" customFormat="1">
      <c r="I167" s="4"/>
      <c r="J167" s="4"/>
      <c r="K167" s="4"/>
      <c r="L167" s="4"/>
    </row>
    <row r="168" spans="9:12" s="5" customFormat="1">
      <c r="I168" s="4"/>
      <c r="J168" s="4"/>
      <c r="K168" s="4"/>
      <c r="L168" s="4"/>
    </row>
    <row r="169" spans="9:12" s="5" customFormat="1">
      <c r="I169" s="4"/>
      <c r="J169" s="4"/>
      <c r="K169" s="4"/>
      <c r="L169" s="4"/>
    </row>
    <row r="170" spans="9:12" s="5" customFormat="1">
      <c r="I170" s="4"/>
      <c r="J170" s="4"/>
      <c r="K170" s="4"/>
      <c r="L170" s="4"/>
    </row>
    <row r="171" spans="9:12" s="5" customFormat="1">
      <c r="I171" s="4"/>
      <c r="J171" s="4"/>
      <c r="K171" s="4"/>
      <c r="L171" s="4"/>
    </row>
    <row r="172" spans="9:12" s="5" customFormat="1">
      <c r="I172" s="4"/>
      <c r="J172" s="4"/>
      <c r="K172" s="4"/>
      <c r="L172" s="4"/>
    </row>
    <row r="173" spans="9:12" s="5" customFormat="1">
      <c r="I173" s="4"/>
      <c r="J173" s="4"/>
      <c r="K173" s="4"/>
      <c r="L173" s="4"/>
    </row>
    <row r="174" spans="9:12" s="5" customFormat="1">
      <c r="I174" s="4"/>
      <c r="J174" s="4"/>
      <c r="K174" s="4"/>
      <c r="L174" s="4"/>
    </row>
    <row r="175" spans="9:12" s="5" customFormat="1">
      <c r="I175" s="4"/>
      <c r="J175" s="4"/>
      <c r="K175" s="4"/>
      <c r="L175" s="4"/>
    </row>
    <row r="176" spans="9:12" s="5" customFormat="1">
      <c r="I176" s="4"/>
      <c r="J176" s="4"/>
      <c r="K176" s="4"/>
      <c r="L176" s="4"/>
    </row>
    <row r="177" spans="9:12" s="5" customFormat="1">
      <c r="I177" s="4"/>
      <c r="J177" s="4"/>
      <c r="K177" s="4"/>
      <c r="L177" s="4"/>
    </row>
    <row r="178" spans="9:12" s="5" customFormat="1">
      <c r="I178" s="4"/>
      <c r="J178" s="4"/>
      <c r="K178" s="4"/>
      <c r="L178" s="4"/>
    </row>
    <row r="179" spans="9:12" s="5" customFormat="1">
      <c r="I179" s="4"/>
      <c r="J179" s="4"/>
      <c r="K179" s="4"/>
      <c r="L179" s="4"/>
    </row>
    <row r="180" spans="9:12" s="5" customFormat="1">
      <c r="I180" s="4"/>
      <c r="J180" s="4"/>
      <c r="K180" s="4"/>
      <c r="L180" s="4"/>
    </row>
    <row r="181" spans="9:12" s="5" customFormat="1">
      <c r="I181" s="4"/>
      <c r="J181" s="4"/>
      <c r="K181" s="4"/>
      <c r="L181" s="4"/>
    </row>
    <row r="182" spans="9:12" s="5" customFormat="1">
      <c r="I182" s="4"/>
      <c r="J182" s="4"/>
      <c r="K182" s="4"/>
      <c r="L182" s="4"/>
    </row>
    <row r="183" spans="9:12" s="5" customFormat="1">
      <c r="I183" s="4"/>
      <c r="J183" s="4"/>
      <c r="K183" s="4"/>
      <c r="L183" s="4"/>
    </row>
    <row r="184" spans="9:12" s="5" customFormat="1">
      <c r="I184" s="4"/>
      <c r="J184" s="4"/>
      <c r="K184" s="4"/>
      <c r="L184" s="4"/>
    </row>
    <row r="185" spans="9:12" s="5" customFormat="1">
      <c r="I185" s="4"/>
      <c r="J185" s="4"/>
      <c r="K185" s="4"/>
      <c r="L185" s="4"/>
    </row>
    <row r="186" spans="9:12" s="5" customFormat="1">
      <c r="I186" s="4"/>
      <c r="J186" s="4"/>
      <c r="K186" s="4"/>
      <c r="L186" s="4"/>
    </row>
    <row r="187" spans="9:12" s="5" customFormat="1">
      <c r="I187" s="4"/>
      <c r="J187" s="4"/>
      <c r="K187" s="4"/>
      <c r="L187" s="4"/>
    </row>
    <row r="188" spans="9:12" s="5" customFormat="1">
      <c r="I188" s="4"/>
      <c r="J188" s="4"/>
      <c r="K188" s="4"/>
      <c r="L188" s="4"/>
    </row>
    <row r="189" spans="9:12" s="5" customFormat="1">
      <c r="I189" s="4"/>
      <c r="J189" s="4"/>
      <c r="K189" s="4"/>
      <c r="L189" s="4"/>
    </row>
    <row r="190" spans="9:12" s="5" customFormat="1">
      <c r="I190" s="4"/>
      <c r="J190" s="4"/>
      <c r="K190" s="4"/>
      <c r="L190" s="4"/>
    </row>
    <row r="191" spans="9:12" s="5" customFormat="1">
      <c r="I191" s="4"/>
      <c r="J191" s="4"/>
      <c r="K191" s="4"/>
      <c r="L191" s="4"/>
    </row>
    <row r="192" spans="9:12" s="5" customFormat="1">
      <c r="I192" s="4"/>
      <c r="J192" s="4"/>
      <c r="K192" s="4"/>
      <c r="L192" s="4"/>
    </row>
    <row r="193" spans="9:12" s="5" customFormat="1">
      <c r="I193" s="4"/>
      <c r="J193" s="4"/>
      <c r="K193" s="4"/>
      <c r="L193" s="4"/>
    </row>
    <row r="194" spans="9:12" s="5" customFormat="1">
      <c r="I194" s="4"/>
      <c r="J194" s="4"/>
      <c r="K194" s="4"/>
      <c r="L194" s="4"/>
    </row>
    <row r="195" spans="9:12" s="5" customFormat="1">
      <c r="I195" s="4"/>
      <c r="J195" s="4"/>
      <c r="K195" s="4"/>
      <c r="L195" s="4"/>
    </row>
    <row r="196" spans="9:12" s="5" customFormat="1">
      <c r="I196" s="4"/>
      <c r="J196" s="4"/>
      <c r="K196" s="4"/>
      <c r="L196" s="4"/>
    </row>
    <row r="197" spans="9:12" s="5" customFormat="1">
      <c r="I197" s="4"/>
      <c r="J197" s="4"/>
      <c r="K197" s="4"/>
      <c r="L197" s="4"/>
    </row>
    <row r="198" spans="9:12" s="5" customFormat="1">
      <c r="I198" s="4"/>
      <c r="J198" s="4"/>
      <c r="K198" s="4"/>
      <c r="L198" s="4"/>
    </row>
    <row r="199" spans="9:12" s="5" customFormat="1">
      <c r="I199" s="4"/>
      <c r="J199" s="4"/>
      <c r="K199" s="4"/>
      <c r="L199" s="4"/>
    </row>
    <row r="200" spans="9:12" s="5" customFormat="1">
      <c r="I200" s="4"/>
      <c r="J200" s="4"/>
      <c r="K200" s="4"/>
      <c r="L200" s="4"/>
    </row>
    <row r="201" spans="9:12" s="5" customFormat="1">
      <c r="I201" s="4"/>
      <c r="J201" s="4"/>
      <c r="K201" s="4"/>
      <c r="L201" s="4"/>
    </row>
    <row r="202" spans="9:12" s="5" customFormat="1">
      <c r="I202" s="4"/>
      <c r="J202" s="4"/>
      <c r="K202" s="4"/>
      <c r="L202" s="4"/>
    </row>
    <row r="203" spans="9:12" s="5" customFormat="1">
      <c r="I203" s="4"/>
      <c r="J203" s="4"/>
      <c r="K203" s="4"/>
      <c r="L203" s="4"/>
    </row>
    <row r="204" spans="9:12" s="5" customFormat="1">
      <c r="I204" s="4"/>
      <c r="J204" s="4"/>
      <c r="K204" s="4"/>
      <c r="L204" s="4"/>
    </row>
    <row r="205" spans="9:12" s="5" customFormat="1">
      <c r="I205" s="4"/>
      <c r="J205" s="4"/>
      <c r="K205" s="4"/>
      <c r="L205" s="4"/>
    </row>
    <row r="206" spans="9:12" s="5" customFormat="1">
      <c r="I206" s="4"/>
      <c r="J206" s="4"/>
      <c r="K206" s="4"/>
      <c r="L206" s="4"/>
    </row>
    <row r="207" spans="9:12" s="5" customFormat="1">
      <c r="I207" s="4"/>
      <c r="J207" s="4"/>
      <c r="K207" s="4"/>
      <c r="L207" s="4"/>
    </row>
    <row r="208" spans="9:12" s="5" customFormat="1">
      <c r="I208" s="4"/>
      <c r="J208" s="4"/>
      <c r="K208" s="4"/>
      <c r="L208" s="4"/>
    </row>
    <row r="209" spans="9:12" s="5" customFormat="1">
      <c r="I209" s="4"/>
      <c r="J209" s="4"/>
      <c r="K209" s="4"/>
      <c r="L209" s="4"/>
    </row>
    <row r="210" spans="9:12" s="5" customFormat="1">
      <c r="I210" s="4"/>
      <c r="J210" s="4"/>
      <c r="K210" s="4"/>
      <c r="L210" s="4"/>
    </row>
    <row r="211" spans="9:12" s="5" customFormat="1">
      <c r="I211" s="4"/>
      <c r="J211" s="4"/>
      <c r="K211" s="4"/>
      <c r="L211" s="4"/>
    </row>
    <row r="212" spans="9:12" s="5" customFormat="1">
      <c r="I212" s="4"/>
      <c r="J212" s="4"/>
      <c r="K212" s="4"/>
      <c r="L212" s="4"/>
    </row>
    <row r="213" spans="9:12" s="5" customFormat="1">
      <c r="I213" s="4"/>
      <c r="J213" s="4"/>
      <c r="K213" s="4"/>
      <c r="L213" s="4"/>
    </row>
    <row r="214" spans="9:12" s="5" customFormat="1">
      <c r="I214" s="4"/>
      <c r="J214" s="4"/>
      <c r="K214" s="4"/>
      <c r="L214" s="4"/>
    </row>
    <row r="215" spans="9:12" s="5" customFormat="1">
      <c r="I215" s="4"/>
      <c r="J215" s="4"/>
      <c r="K215" s="4"/>
      <c r="L215" s="4"/>
    </row>
    <row r="216" spans="9:12" s="5" customFormat="1">
      <c r="I216" s="4"/>
      <c r="J216" s="4"/>
      <c r="K216" s="4"/>
      <c r="L216" s="4"/>
    </row>
    <row r="217" spans="9:12" s="5" customFormat="1">
      <c r="I217" s="4"/>
      <c r="J217" s="4"/>
      <c r="K217" s="4"/>
      <c r="L217" s="4"/>
    </row>
    <row r="218" spans="9:12" s="5" customFormat="1">
      <c r="I218" s="4"/>
      <c r="J218" s="4"/>
      <c r="K218" s="4"/>
      <c r="L218" s="4"/>
    </row>
    <row r="219" spans="9:12" s="5" customFormat="1">
      <c r="I219" s="4"/>
      <c r="J219" s="4"/>
      <c r="K219" s="4"/>
      <c r="L219" s="4"/>
    </row>
    <row r="220" spans="9:12" s="5" customFormat="1">
      <c r="I220" s="4"/>
      <c r="J220" s="4"/>
      <c r="K220" s="4"/>
      <c r="L220" s="4"/>
    </row>
    <row r="221" spans="9:12" s="5" customFormat="1">
      <c r="I221" s="4"/>
      <c r="J221" s="4"/>
      <c r="K221" s="4"/>
      <c r="L221" s="4"/>
    </row>
    <row r="222" spans="9:12" s="5" customFormat="1">
      <c r="I222" s="4"/>
      <c r="J222" s="4"/>
      <c r="K222" s="4"/>
      <c r="L222" s="4"/>
    </row>
    <row r="223" spans="9:12" s="5" customFormat="1">
      <c r="I223" s="4"/>
      <c r="J223" s="4"/>
      <c r="K223" s="4"/>
      <c r="L223" s="4"/>
    </row>
    <row r="224" spans="9:12" s="5" customFormat="1">
      <c r="I224" s="4"/>
      <c r="J224" s="4"/>
      <c r="K224" s="4"/>
      <c r="L224" s="4"/>
    </row>
    <row r="225" spans="9:12" s="5" customFormat="1">
      <c r="I225" s="4"/>
      <c r="J225" s="4"/>
      <c r="K225" s="4"/>
      <c r="L225" s="4"/>
    </row>
    <row r="226" spans="9:12" s="5" customFormat="1">
      <c r="I226" s="4"/>
      <c r="J226" s="4"/>
      <c r="K226" s="4"/>
      <c r="L226" s="4"/>
    </row>
    <row r="227" spans="9:12" s="5" customFormat="1">
      <c r="I227" s="4"/>
      <c r="J227" s="4"/>
      <c r="K227" s="4"/>
      <c r="L227" s="4"/>
    </row>
    <row r="228" spans="9:12" s="5" customFormat="1">
      <c r="I228" s="4"/>
      <c r="J228" s="4"/>
      <c r="K228" s="4"/>
      <c r="L228" s="4"/>
    </row>
    <row r="229" spans="9:12" s="5" customFormat="1">
      <c r="I229" s="4"/>
      <c r="J229" s="4"/>
      <c r="K229" s="4"/>
      <c r="L229" s="4"/>
    </row>
    <row r="230" spans="9:12" s="5" customFormat="1">
      <c r="I230" s="4"/>
      <c r="J230" s="4"/>
      <c r="K230" s="4"/>
      <c r="L230" s="4"/>
    </row>
    <row r="231" spans="9:12" s="5" customFormat="1">
      <c r="I231" s="4"/>
      <c r="J231" s="4"/>
      <c r="K231" s="4"/>
      <c r="L231" s="4"/>
    </row>
    <row r="232" spans="9:12" s="5" customFormat="1">
      <c r="I232" s="4"/>
      <c r="J232" s="4"/>
      <c r="K232" s="4"/>
      <c r="L232" s="4"/>
    </row>
    <row r="233" spans="9:12" s="5" customFormat="1">
      <c r="I233" s="4"/>
      <c r="J233" s="4"/>
      <c r="K233" s="4"/>
      <c r="L233" s="4"/>
    </row>
    <row r="234" spans="9:12" s="5" customFormat="1">
      <c r="I234" s="4"/>
      <c r="J234" s="4"/>
      <c r="K234" s="4"/>
      <c r="L234" s="4"/>
    </row>
    <row r="235" spans="9:12" s="5" customFormat="1">
      <c r="I235" s="4"/>
      <c r="J235" s="4"/>
      <c r="K235" s="4"/>
      <c r="L235" s="4"/>
    </row>
    <row r="236" spans="9:12" s="5" customFormat="1">
      <c r="I236" s="4"/>
      <c r="J236" s="4"/>
      <c r="K236" s="4"/>
      <c r="L236" s="4"/>
    </row>
    <row r="237" spans="9:12" s="5" customFormat="1">
      <c r="I237" s="4"/>
      <c r="J237" s="4"/>
      <c r="K237" s="4"/>
      <c r="L237" s="4"/>
    </row>
    <row r="238" spans="9:12" s="5" customFormat="1">
      <c r="I238" s="4"/>
      <c r="J238" s="4"/>
      <c r="K238" s="4"/>
      <c r="L238" s="4"/>
    </row>
    <row r="239" spans="9:12" s="5" customFormat="1">
      <c r="I239" s="4"/>
      <c r="J239" s="4"/>
      <c r="K239" s="4"/>
      <c r="L239" s="4"/>
    </row>
    <row r="240" spans="9:12" s="5" customFormat="1">
      <c r="I240" s="4"/>
      <c r="J240" s="4"/>
      <c r="K240" s="4"/>
      <c r="L240" s="4"/>
    </row>
    <row r="241" spans="9:12" s="5" customFormat="1">
      <c r="I241" s="4"/>
      <c r="J241" s="4"/>
      <c r="K241" s="4"/>
      <c r="L241" s="4"/>
    </row>
    <row r="242" spans="9:12" s="5" customFormat="1">
      <c r="I242" s="4"/>
      <c r="J242" s="4"/>
      <c r="K242" s="4"/>
      <c r="L242" s="4"/>
    </row>
    <row r="243" spans="9:12" s="5" customFormat="1">
      <c r="I243" s="4"/>
      <c r="J243" s="4"/>
      <c r="K243" s="4"/>
      <c r="L243" s="4"/>
    </row>
    <row r="244" spans="9:12" s="5" customFormat="1">
      <c r="I244" s="4"/>
      <c r="J244" s="4"/>
      <c r="K244" s="4"/>
      <c r="L244" s="4"/>
    </row>
    <row r="245" spans="9:12" s="5" customFormat="1">
      <c r="I245" s="4"/>
      <c r="J245" s="4"/>
      <c r="K245" s="4"/>
      <c r="L245" s="4"/>
    </row>
    <row r="246" spans="9:12" s="5" customFormat="1">
      <c r="I246" s="4"/>
      <c r="J246" s="4"/>
      <c r="K246" s="4"/>
      <c r="L246" s="4"/>
    </row>
    <row r="247" spans="9:12" s="5" customFormat="1">
      <c r="I247" s="4"/>
      <c r="J247" s="4"/>
      <c r="K247" s="4"/>
      <c r="L247" s="4"/>
    </row>
    <row r="248" spans="9:12" s="5" customFormat="1">
      <c r="I248" s="4"/>
      <c r="J248" s="4"/>
      <c r="K248" s="4"/>
      <c r="L248" s="4"/>
    </row>
    <row r="249" spans="9:12" s="5" customFormat="1">
      <c r="I249" s="4"/>
      <c r="J249" s="4"/>
      <c r="K249" s="4"/>
      <c r="L249" s="4"/>
    </row>
    <row r="250" spans="9:12" s="5" customFormat="1">
      <c r="I250" s="4"/>
      <c r="J250" s="4"/>
      <c r="K250" s="4"/>
      <c r="L250" s="4"/>
    </row>
    <row r="251" spans="9:12" s="5" customFormat="1">
      <c r="I251" s="4"/>
      <c r="J251" s="4"/>
      <c r="K251" s="4"/>
      <c r="L251" s="4"/>
    </row>
    <row r="252" spans="9:12" s="5" customFormat="1">
      <c r="I252" s="4"/>
      <c r="J252" s="4"/>
      <c r="K252" s="4"/>
      <c r="L252" s="4"/>
    </row>
    <row r="253" spans="9:12" s="5" customFormat="1">
      <c r="I253" s="4"/>
      <c r="J253" s="4"/>
      <c r="K253" s="4"/>
      <c r="L253" s="4"/>
    </row>
    <row r="254" spans="9:12" s="5" customFormat="1">
      <c r="I254" s="4"/>
      <c r="J254" s="4"/>
      <c r="K254" s="4"/>
      <c r="L254" s="4"/>
    </row>
    <row r="255" spans="9:12" s="5" customFormat="1">
      <c r="I255" s="4"/>
      <c r="J255" s="4"/>
      <c r="K255" s="4"/>
      <c r="L255" s="4"/>
    </row>
    <row r="256" spans="9:12" s="5" customFormat="1">
      <c r="I256" s="4"/>
      <c r="J256" s="4"/>
      <c r="K256" s="4"/>
      <c r="L256" s="4"/>
    </row>
    <row r="257" spans="9:12" s="5" customFormat="1">
      <c r="I257" s="4"/>
      <c r="J257" s="4"/>
      <c r="K257" s="4"/>
      <c r="L257" s="4"/>
    </row>
    <row r="258" spans="9:12" s="5" customFormat="1">
      <c r="I258" s="4"/>
      <c r="J258" s="4"/>
      <c r="K258" s="4"/>
      <c r="L258" s="4"/>
    </row>
    <row r="259" spans="9:12" s="5" customFormat="1">
      <c r="I259" s="4"/>
      <c r="J259" s="4"/>
      <c r="K259" s="4"/>
      <c r="L259" s="4"/>
    </row>
    <row r="260" spans="9:12" s="5" customFormat="1">
      <c r="I260" s="4"/>
      <c r="J260" s="4"/>
      <c r="K260" s="4"/>
      <c r="L260" s="4"/>
    </row>
    <row r="261" spans="9:12" s="5" customFormat="1">
      <c r="I261" s="4"/>
      <c r="J261" s="4"/>
      <c r="K261" s="4"/>
      <c r="L261" s="4"/>
    </row>
    <row r="262" spans="9:12" s="5" customFormat="1">
      <c r="I262" s="4"/>
      <c r="J262" s="4"/>
      <c r="K262" s="4"/>
      <c r="L262" s="4"/>
    </row>
    <row r="263" spans="9:12" s="5" customFormat="1">
      <c r="I263" s="4"/>
      <c r="J263" s="4"/>
      <c r="K263" s="4"/>
      <c r="L263" s="4"/>
    </row>
    <row r="264" spans="9:12" s="5" customFormat="1">
      <c r="I264" s="4"/>
      <c r="J264" s="4"/>
      <c r="K264" s="4"/>
      <c r="L264" s="4"/>
    </row>
    <row r="265" spans="9:12" s="5" customFormat="1">
      <c r="I265" s="4"/>
      <c r="J265" s="4"/>
      <c r="K265" s="4"/>
      <c r="L265" s="4"/>
    </row>
    <row r="266" spans="9:12" s="5" customFormat="1">
      <c r="I266" s="4"/>
      <c r="J266" s="4"/>
      <c r="K266" s="4"/>
      <c r="L266" s="4"/>
    </row>
    <row r="267" spans="9:12" s="5" customFormat="1">
      <c r="I267" s="4"/>
      <c r="J267" s="4"/>
      <c r="K267" s="4"/>
      <c r="L267" s="4"/>
    </row>
    <row r="268" spans="9:12" s="5" customFormat="1">
      <c r="I268" s="4"/>
      <c r="J268" s="4"/>
      <c r="K268" s="4"/>
      <c r="L268" s="4"/>
    </row>
    <row r="269" spans="9:12" s="5" customFormat="1">
      <c r="I269" s="4"/>
      <c r="J269" s="4"/>
      <c r="K269" s="4"/>
      <c r="L269" s="4"/>
    </row>
    <row r="270" spans="9:12" s="5" customFormat="1">
      <c r="I270" s="4"/>
      <c r="J270" s="4"/>
      <c r="K270" s="4"/>
      <c r="L270" s="4"/>
    </row>
    <row r="271" spans="9:12" s="5" customFormat="1">
      <c r="I271" s="4"/>
      <c r="J271" s="4"/>
      <c r="K271" s="4"/>
      <c r="L271" s="4"/>
    </row>
    <row r="272" spans="9:12" s="5" customFormat="1">
      <c r="I272" s="4"/>
      <c r="J272" s="4"/>
      <c r="K272" s="4"/>
      <c r="L272" s="4"/>
    </row>
    <row r="273" spans="9:12" s="5" customFormat="1">
      <c r="I273" s="4"/>
      <c r="J273" s="4"/>
      <c r="K273" s="4"/>
      <c r="L273" s="4"/>
    </row>
    <row r="274" spans="9:12" s="5" customFormat="1">
      <c r="I274" s="4"/>
      <c r="J274" s="4"/>
      <c r="K274" s="4"/>
      <c r="L274" s="4"/>
    </row>
    <row r="275" spans="9:12" s="5" customFormat="1">
      <c r="I275" s="4"/>
      <c r="J275" s="4"/>
      <c r="K275" s="4"/>
      <c r="L275" s="4"/>
    </row>
    <row r="276" spans="9:12" s="5" customFormat="1">
      <c r="I276" s="4"/>
      <c r="J276" s="4"/>
      <c r="K276" s="4"/>
      <c r="L276" s="4"/>
    </row>
    <row r="277" spans="9:12" s="5" customFormat="1">
      <c r="I277" s="4"/>
      <c r="J277" s="4"/>
      <c r="K277" s="4"/>
      <c r="L277" s="4"/>
    </row>
    <row r="278" spans="9:12" s="5" customFormat="1">
      <c r="I278" s="4"/>
      <c r="J278" s="4"/>
      <c r="K278" s="4"/>
      <c r="L278" s="4"/>
    </row>
    <row r="279" spans="9:12" s="5" customFormat="1">
      <c r="I279" s="4"/>
      <c r="J279" s="4"/>
      <c r="K279" s="4"/>
      <c r="L279" s="4"/>
    </row>
    <row r="280" spans="9:12" s="5" customFormat="1">
      <c r="I280" s="4"/>
      <c r="J280" s="4"/>
      <c r="K280" s="4"/>
      <c r="L280" s="4"/>
    </row>
    <row r="281" spans="9:12" s="5" customFormat="1">
      <c r="I281" s="4"/>
      <c r="J281" s="4"/>
      <c r="K281" s="4"/>
      <c r="L281" s="4"/>
    </row>
    <row r="282" spans="9:12" s="5" customFormat="1">
      <c r="I282" s="4"/>
      <c r="J282" s="4"/>
      <c r="K282" s="4"/>
      <c r="L282" s="4"/>
    </row>
    <row r="283" spans="9:12" s="5" customFormat="1">
      <c r="I283" s="4"/>
      <c r="J283" s="4"/>
      <c r="K283" s="4"/>
      <c r="L283" s="4"/>
    </row>
    <row r="284" spans="9:12" s="5" customFormat="1">
      <c r="I284" s="4"/>
      <c r="J284" s="4"/>
      <c r="K284" s="4"/>
      <c r="L284" s="4"/>
    </row>
    <row r="285" spans="9:12" s="5" customFormat="1">
      <c r="I285" s="4"/>
      <c r="J285" s="4"/>
      <c r="K285" s="4"/>
      <c r="L285" s="4"/>
    </row>
    <row r="286" spans="9:12" s="5" customFormat="1">
      <c r="I286" s="4"/>
      <c r="J286" s="4"/>
      <c r="K286" s="4"/>
      <c r="L286" s="4"/>
    </row>
    <row r="287" spans="9:12" s="5" customFormat="1">
      <c r="I287" s="4"/>
      <c r="J287" s="4"/>
      <c r="K287" s="4"/>
      <c r="L287" s="4"/>
    </row>
    <row r="288" spans="9:12" s="5" customFormat="1">
      <c r="I288" s="4"/>
      <c r="J288" s="4"/>
      <c r="K288" s="4"/>
      <c r="L288" s="4"/>
    </row>
    <row r="289" spans="9:12" s="5" customFormat="1">
      <c r="I289" s="4"/>
      <c r="J289" s="4"/>
      <c r="K289" s="4"/>
      <c r="L289" s="4"/>
    </row>
    <row r="290" spans="9:12" s="5" customFormat="1">
      <c r="I290" s="4"/>
      <c r="J290" s="4"/>
      <c r="K290" s="4"/>
      <c r="L290" s="4"/>
    </row>
    <row r="291" spans="9:12" s="5" customFormat="1">
      <c r="I291" s="4"/>
      <c r="J291" s="4"/>
      <c r="K291" s="4"/>
      <c r="L291" s="4"/>
    </row>
    <row r="292" spans="9:12" s="5" customFormat="1">
      <c r="I292" s="4"/>
      <c r="J292" s="4"/>
      <c r="K292" s="4"/>
      <c r="L292" s="4"/>
    </row>
    <row r="293" spans="9:12" s="5" customFormat="1">
      <c r="I293" s="4"/>
      <c r="J293" s="4"/>
      <c r="K293" s="4"/>
      <c r="L293" s="4"/>
    </row>
    <row r="294" spans="9:12" s="5" customFormat="1">
      <c r="I294" s="4"/>
      <c r="J294" s="4"/>
      <c r="K294" s="4"/>
      <c r="L294" s="4"/>
    </row>
    <row r="295" spans="9:12" s="5" customFormat="1">
      <c r="I295" s="4"/>
      <c r="J295" s="4"/>
      <c r="K295" s="4"/>
      <c r="L295" s="4"/>
    </row>
    <row r="296" spans="9:12" s="5" customFormat="1">
      <c r="I296" s="4"/>
      <c r="J296" s="4"/>
      <c r="K296" s="4"/>
      <c r="L296" s="4"/>
    </row>
    <row r="297" spans="9:12" s="5" customFormat="1">
      <c r="I297" s="4"/>
      <c r="J297" s="4"/>
      <c r="K297" s="4"/>
      <c r="L297" s="4"/>
    </row>
    <row r="298" spans="9:12" s="5" customFormat="1">
      <c r="I298" s="4"/>
      <c r="J298" s="4"/>
      <c r="K298" s="4"/>
      <c r="L298" s="4"/>
    </row>
    <row r="299" spans="9:12" s="5" customFormat="1">
      <c r="I299" s="4"/>
      <c r="J299" s="4"/>
      <c r="K299" s="4"/>
      <c r="L299" s="4"/>
    </row>
    <row r="300" spans="9:12" s="5" customFormat="1">
      <c r="I300" s="4"/>
      <c r="J300" s="4"/>
      <c r="K300" s="4"/>
      <c r="L300" s="4"/>
    </row>
    <row r="301" spans="9:12" s="5" customFormat="1">
      <c r="I301" s="4"/>
      <c r="J301" s="4"/>
      <c r="K301" s="4"/>
      <c r="L301" s="4"/>
    </row>
  </sheetData>
  <mergeCells count="7">
    <mergeCell ref="A8:N8"/>
    <mergeCell ref="A6:O6"/>
    <mergeCell ref="A1:O1"/>
    <mergeCell ref="A2:O2"/>
    <mergeCell ref="A3:O3"/>
    <mergeCell ref="A4:O4"/>
    <mergeCell ref="A5:O5"/>
  </mergeCells>
  <dataValidations count="6">
    <dataValidation type="list" allowBlank="1" showInputMessage="1" showErrorMessage="1" sqref="I65421:K65425 GW65421:GX65425 QS65421:QT65425 AAO65421:AAP65425 AKK65421:AKL65425 AUG65421:AUH65425 BEC65421:BED65425 BNY65421:BNZ65425 BXU65421:BXV65425 CHQ65421:CHR65425 CRM65421:CRN65425 DBI65421:DBJ65425 DLE65421:DLF65425 DVA65421:DVB65425 EEW65421:EEX65425 EOS65421:EOT65425 EYO65421:EYP65425 FIK65421:FIL65425 FSG65421:FSH65425 GCC65421:GCD65425 GLY65421:GLZ65425 GVU65421:GVV65425 HFQ65421:HFR65425 HPM65421:HPN65425 HZI65421:HZJ65425 IJE65421:IJF65425 ITA65421:ITB65425 JCW65421:JCX65425 JMS65421:JMT65425 JWO65421:JWP65425 KGK65421:KGL65425 KQG65421:KQH65425 LAC65421:LAD65425 LJY65421:LJZ65425 LTU65421:LTV65425 MDQ65421:MDR65425 MNM65421:MNN65425 MXI65421:MXJ65425 NHE65421:NHF65425 NRA65421:NRB65425 OAW65421:OAX65425 OKS65421:OKT65425 OUO65421:OUP65425 PEK65421:PEL65425 POG65421:POH65425 PYC65421:PYD65425 QHY65421:QHZ65425 QRU65421:QRV65425 RBQ65421:RBR65425 RLM65421:RLN65425 RVI65421:RVJ65425 SFE65421:SFF65425 SPA65421:SPB65425 SYW65421:SYX65425 TIS65421:TIT65425 TSO65421:TSP65425 UCK65421:UCL65425 UMG65421:UMH65425 UWC65421:UWD65425 VFY65421:VFZ65425 VPU65421:VPV65425 VZQ65421:VZR65425 WJM65421:WJN65425 WTI65421:WTJ65425 I130957:K130961 GW130957:GX130961 QS130957:QT130961 AAO130957:AAP130961 AKK130957:AKL130961 AUG130957:AUH130961 BEC130957:BED130961 BNY130957:BNZ130961 BXU130957:BXV130961 CHQ130957:CHR130961 CRM130957:CRN130961 DBI130957:DBJ130961 DLE130957:DLF130961 DVA130957:DVB130961 EEW130957:EEX130961 EOS130957:EOT130961 EYO130957:EYP130961 FIK130957:FIL130961 FSG130957:FSH130961 GCC130957:GCD130961 GLY130957:GLZ130961 GVU130957:GVV130961 HFQ130957:HFR130961 HPM130957:HPN130961 HZI130957:HZJ130961 IJE130957:IJF130961 ITA130957:ITB130961 JCW130957:JCX130961 JMS130957:JMT130961 JWO130957:JWP130961 KGK130957:KGL130961 KQG130957:KQH130961 LAC130957:LAD130961 LJY130957:LJZ130961 LTU130957:LTV130961 MDQ130957:MDR130961 MNM130957:MNN130961 MXI130957:MXJ130961 NHE130957:NHF130961 NRA130957:NRB130961 OAW130957:OAX130961 OKS130957:OKT130961 OUO130957:OUP130961 PEK130957:PEL130961 POG130957:POH130961 PYC130957:PYD130961 QHY130957:QHZ130961 QRU130957:QRV130961 RBQ130957:RBR130961 RLM130957:RLN130961 RVI130957:RVJ130961 SFE130957:SFF130961 SPA130957:SPB130961 SYW130957:SYX130961 TIS130957:TIT130961 TSO130957:TSP130961 UCK130957:UCL130961 UMG130957:UMH130961 UWC130957:UWD130961 VFY130957:VFZ130961 VPU130957:VPV130961 VZQ130957:VZR130961 WJM130957:WJN130961 WTI130957:WTJ130961 I196493:K196497 GW196493:GX196497 QS196493:QT196497 AAO196493:AAP196497 AKK196493:AKL196497 AUG196493:AUH196497 BEC196493:BED196497 BNY196493:BNZ196497 BXU196493:BXV196497 CHQ196493:CHR196497 CRM196493:CRN196497 DBI196493:DBJ196497 DLE196493:DLF196497 DVA196493:DVB196497 EEW196493:EEX196497 EOS196493:EOT196497 EYO196493:EYP196497 FIK196493:FIL196497 FSG196493:FSH196497 GCC196493:GCD196497 GLY196493:GLZ196497 GVU196493:GVV196497 HFQ196493:HFR196497 HPM196493:HPN196497 HZI196493:HZJ196497 IJE196493:IJF196497 ITA196493:ITB196497 JCW196493:JCX196497 JMS196493:JMT196497 JWO196493:JWP196497 KGK196493:KGL196497 KQG196493:KQH196497 LAC196493:LAD196497 LJY196493:LJZ196497 LTU196493:LTV196497 MDQ196493:MDR196497 MNM196493:MNN196497 MXI196493:MXJ196497 NHE196493:NHF196497 NRA196493:NRB196497 OAW196493:OAX196497 OKS196493:OKT196497 OUO196493:OUP196497 PEK196493:PEL196497 POG196493:POH196497 PYC196493:PYD196497 QHY196493:QHZ196497 QRU196493:QRV196497 RBQ196493:RBR196497 RLM196493:RLN196497 RVI196493:RVJ196497 SFE196493:SFF196497 SPA196493:SPB196497 SYW196493:SYX196497 TIS196493:TIT196497 TSO196493:TSP196497 UCK196493:UCL196497 UMG196493:UMH196497 UWC196493:UWD196497 VFY196493:VFZ196497 VPU196493:VPV196497 VZQ196493:VZR196497 WJM196493:WJN196497 WTI196493:WTJ196497 I262029:K262033 GW262029:GX262033 QS262029:QT262033 AAO262029:AAP262033 AKK262029:AKL262033 AUG262029:AUH262033 BEC262029:BED262033 BNY262029:BNZ262033 BXU262029:BXV262033 CHQ262029:CHR262033 CRM262029:CRN262033 DBI262029:DBJ262033 DLE262029:DLF262033 DVA262029:DVB262033 EEW262029:EEX262033 EOS262029:EOT262033 EYO262029:EYP262033 FIK262029:FIL262033 FSG262029:FSH262033 GCC262029:GCD262033 GLY262029:GLZ262033 GVU262029:GVV262033 HFQ262029:HFR262033 HPM262029:HPN262033 HZI262029:HZJ262033 IJE262029:IJF262033 ITA262029:ITB262033 JCW262029:JCX262033 JMS262029:JMT262033 JWO262029:JWP262033 KGK262029:KGL262033 KQG262029:KQH262033 LAC262029:LAD262033 LJY262029:LJZ262033 LTU262029:LTV262033 MDQ262029:MDR262033 MNM262029:MNN262033 MXI262029:MXJ262033 NHE262029:NHF262033 NRA262029:NRB262033 OAW262029:OAX262033 OKS262029:OKT262033 OUO262029:OUP262033 PEK262029:PEL262033 POG262029:POH262033 PYC262029:PYD262033 QHY262029:QHZ262033 QRU262029:QRV262033 RBQ262029:RBR262033 RLM262029:RLN262033 RVI262029:RVJ262033 SFE262029:SFF262033 SPA262029:SPB262033 SYW262029:SYX262033 TIS262029:TIT262033 TSO262029:TSP262033 UCK262029:UCL262033 UMG262029:UMH262033 UWC262029:UWD262033 VFY262029:VFZ262033 VPU262029:VPV262033 VZQ262029:VZR262033 WJM262029:WJN262033 WTI262029:WTJ262033 I327565:K327569 GW327565:GX327569 QS327565:QT327569 AAO327565:AAP327569 AKK327565:AKL327569 AUG327565:AUH327569 BEC327565:BED327569 BNY327565:BNZ327569 BXU327565:BXV327569 CHQ327565:CHR327569 CRM327565:CRN327569 DBI327565:DBJ327569 DLE327565:DLF327569 DVA327565:DVB327569 EEW327565:EEX327569 EOS327565:EOT327569 EYO327565:EYP327569 FIK327565:FIL327569 FSG327565:FSH327569 GCC327565:GCD327569 GLY327565:GLZ327569 GVU327565:GVV327569 HFQ327565:HFR327569 HPM327565:HPN327569 HZI327565:HZJ327569 IJE327565:IJF327569 ITA327565:ITB327569 JCW327565:JCX327569 JMS327565:JMT327569 JWO327565:JWP327569 KGK327565:KGL327569 KQG327565:KQH327569 LAC327565:LAD327569 LJY327565:LJZ327569 LTU327565:LTV327569 MDQ327565:MDR327569 MNM327565:MNN327569 MXI327565:MXJ327569 NHE327565:NHF327569 NRA327565:NRB327569 OAW327565:OAX327569 OKS327565:OKT327569 OUO327565:OUP327569 PEK327565:PEL327569 POG327565:POH327569 PYC327565:PYD327569 QHY327565:QHZ327569 QRU327565:QRV327569 RBQ327565:RBR327569 RLM327565:RLN327569 RVI327565:RVJ327569 SFE327565:SFF327569 SPA327565:SPB327569 SYW327565:SYX327569 TIS327565:TIT327569 TSO327565:TSP327569 UCK327565:UCL327569 UMG327565:UMH327569 UWC327565:UWD327569 VFY327565:VFZ327569 VPU327565:VPV327569 VZQ327565:VZR327569 WJM327565:WJN327569 WTI327565:WTJ327569 I393101:K393105 GW393101:GX393105 QS393101:QT393105 AAO393101:AAP393105 AKK393101:AKL393105 AUG393101:AUH393105 BEC393101:BED393105 BNY393101:BNZ393105 BXU393101:BXV393105 CHQ393101:CHR393105 CRM393101:CRN393105 DBI393101:DBJ393105 DLE393101:DLF393105 DVA393101:DVB393105 EEW393101:EEX393105 EOS393101:EOT393105 EYO393101:EYP393105 FIK393101:FIL393105 FSG393101:FSH393105 GCC393101:GCD393105 GLY393101:GLZ393105 GVU393101:GVV393105 HFQ393101:HFR393105 HPM393101:HPN393105 HZI393101:HZJ393105 IJE393101:IJF393105 ITA393101:ITB393105 JCW393101:JCX393105 JMS393101:JMT393105 JWO393101:JWP393105 KGK393101:KGL393105 KQG393101:KQH393105 LAC393101:LAD393105 LJY393101:LJZ393105 LTU393101:LTV393105 MDQ393101:MDR393105 MNM393101:MNN393105 MXI393101:MXJ393105 NHE393101:NHF393105 NRA393101:NRB393105 OAW393101:OAX393105 OKS393101:OKT393105 OUO393101:OUP393105 PEK393101:PEL393105 POG393101:POH393105 PYC393101:PYD393105 QHY393101:QHZ393105 QRU393101:QRV393105 RBQ393101:RBR393105 RLM393101:RLN393105 RVI393101:RVJ393105 SFE393101:SFF393105 SPA393101:SPB393105 SYW393101:SYX393105 TIS393101:TIT393105 TSO393101:TSP393105 UCK393101:UCL393105 UMG393101:UMH393105 UWC393101:UWD393105 VFY393101:VFZ393105 VPU393101:VPV393105 VZQ393101:VZR393105 WJM393101:WJN393105 WTI393101:WTJ393105 I458637:K458641 GW458637:GX458641 QS458637:QT458641 AAO458637:AAP458641 AKK458637:AKL458641 AUG458637:AUH458641 BEC458637:BED458641 BNY458637:BNZ458641 BXU458637:BXV458641 CHQ458637:CHR458641 CRM458637:CRN458641 DBI458637:DBJ458641 DLE458637:DLF458641 DVA458637:DVB458641 EEW458637:EEX458641 EOS458637:EOT458641 EYO458637:EYP458641 FIK458637:FIL458641 FSG458637:FSH458641 GCC458637:GCD458641 GLY458637:GLZ458641 GVU458637:GVV458641 HFQ458637:HFR458641 HPM458637:HPN458641 HZI458637:HZJ458641 IJE458637:IJF458641 ITA458637:ITB458641 JCW458637:JCX458641 JMS458637:JMT458641 JWO458637:JWP458641 KGK458637:KGL458641 KQG458637:KQH458641 LAC458637:LAD458641 LJY458637:LJZ458641 LTU458637:LTV458641 MDQ458637:MDR458641 MNM458637:MNN458641 MXI458637:MXJ458641 NHE458637:NHF458641 NRA458637:NRB458641 OAW458637:OAX458641 OKS458637:OKT458641 OUO458637:OUP458641 PEK458637:PEL458641 POG458637:POH458641 PYC458637:PYD458641 QHY458637:QHZ458641 QRU458637:QRV458641 RBQ458637:RBR458641 RLM458637:RLN458641 RVI458637:RVJ458641 SFE458637:SFF458641 SPA458637:SPB458641 SYW458637:SYX458641 TIS458637:TIT458641 TSO458637:TSP458641 UCK458637:UCL458641 UMG458637:UMH458641 UWC458637:UWD458641 VFY458637:VFZ458641 VPU458637:VPV458641 VZQ458637:VZR458641 WJM458637:WJN458641 WTI458637:WTJ458641 I524173:K524177 GW524173:GX524177 QS524173:QT524177 AAO524173:AAP524177 AKK524173:AKL524177 AUG524173:AUH524177 BEC524173:BED524177 BNY524173:BNZ524177 BXU524173:BXV524177 CHQ524173:CHR524177 CRM524173:CRN524177 DBI524173:DBJ524177 DLE524173:DLF524177 DVA524173:DVB524177 EEW524173:EEX524177 EOS524173:EOT524177 EYO524173:EYP524177 FIK524173:FIL524177 FSG524173:FSH524177 GCC524173:GCD524177 GLY524173:GLZ524177 GVU524173:GVV524177 HFQ524173:HFR524177 HPM524173:HPN524177 HZI524173:HZJ524177 IJE524173:IJF524177 ITA524173:ITB524177 JCW524173:JCX524177 JMS524173:JMT524177 JWO524173:JWP524177 KGK524173:KGL524177 KQG524173:KQH524177 LAC524173:LAD524177 LJY524173:LJZ524177 LTU524173:LTV524177 MDQ524173:MDR524177 MNM524173:MNN524177 MXI524173:MXJ524177 NHE524173:NHF524177 NRA524173:NRB524177 OAW524173:OAX524177 OKS524173:OKT524177 OUO524173:OUP524177 PEK524173:PEL524177 POG524173:POH524177 PYC524173:PYD524177 QHY524173:QHZ524177 QRU524173:QRV524177 RBQ524173:RBR524177 RLM524173:RLN524177 RVI524173:RVJ524177 SFE524173:SFF524177 SPA524173:SPB524177 SYW524173:SYX524177 TIS524173:TIT524177 TSO524173:TSP524177 UCK524173:UCL524177 UMG524173:UMH524177 UWC524173:UWD524177 VFY524173:VFZ524177 VPU524173:VPV524177 VZQ524173:VZR524177 WJM524173:WJN524177 WTI524173:WTJ524177 I589709:K589713 GW589709:GX589713 QS589709:QT589713 AAO589709:AAP589713 AKK589709:AKL589713 AUG589709:AUH589713 BEC589709:BED589713 BNY589709:BNZ589713 BXU589709:BXV589713 CHQ589709:CHR589713 CRM589709:CRN589713 DBI589709:DBJ589713 DLE589709:DLF589713 DVA589709:DVB589713 EEW589709:EEX589713 EOS589709:EOT589713 EYO589709:EYP589713 FIK589709:FIL589713 FSG589709:FSH589713 GCC589709:GCD589713 GLY589709:GLZ589713 GVU589709:GVV589713 HFQ589709:HFR589713 HPM589709:HPN589713 HZI589709:HZJ589713 IJE589709:IJF589713 ITA589709:ITB589713 JCW589709:JCX589713 JMS589709:JMT589713 JWO589709:JWP589713 KGK589709:KGL589713 KQG589709:KQH589713 LAC589709:LAD589713 LJY589709:LJZ589713 LTU589709:LTV589713 MDQ589709:MDR589713 MNM589709:MNN589713 MXI589709:MXJ589713 NHE589709:NHF589713 NRA589709:NRB589713 OAW589709:OAX589713 OKS589709:OKT589713 OUO589709:OUP589713 PEK589709:PEL589713 POG589709:POH589713 PYC589709:PYD589713 QHY589709:QHZ589713 QRU589709:QRV589713 RBQ589709:RBR589713 RLM589709:RLN589713 RVI589709:RVJ589713 SFE589709:SFF589713 SPA589709:SPB589713 SYW589709:SYX589713 TIS589709:TIT589713 TSO589709:TSP589713 UCK589709:UCL589713 UMG589709:UMH589713 UWC589709:UWD589713 VFY589709:VFZ589713 VPU589709:VPV589713 VZQ589709:VZR589713 WJM589709:WJN589713 WTI589709:WTJ589713 I655245:K655249 GW655245:GX655249 QS655245:QT655249 AAO655245:AAP655249 AKK655245:AKL655249 AUG655245:AUH655249 BEC655245:BED655249 BNY655245:BNZ655249 BXU655245:BXV655249 CHQ655245:CHR655249 CRM655245:CRN655249 DBI655245:DBJ655249 DLE655245:DLF655249 DVA655245:DVB655249 EEW655245:EEX655249 EOS655245:EOT655249 EYO655245:EYP655249 FIK655245:FIL655249 FSG655245:FSH655249 GCC655245:GCD655249 GLY655245:GLZ655249 GVU655245:GVV655249 HFQ655245:HFR655249 HPM655245:HPN655249 HZI655245:HZJ655249 IJE655245:IJF655249 ITA655245:ITB655249 JCW655245:JCX655249 JMS655245:JMT655249 JWO655245:JWP655249 KGK655245:KGL655249 KQG655245:KQH655249 LAC655245:LAD655249 LJY655245:LJZ655249 LTU655245:LTV655249 MDQ655245:MDR655249 MNM655245:MNN655249 MXI655245:MXJ655249 NHE655245:NHF655249 NRA655245:NRB655249 OAW655245:OAX655249 OKS655245:OKT655249 OUO655245:OUP655249 PEK655245:PEL655249 POG655245:POH655249 PYC655245:PYD655249 QHY655245:QHZ655249 QRU655245:QRV655249 RBQ655245:RBR655249 RLM655245:RLN655249 RVI655245:RVJ655249 SFE655245:SFF655249 SPA655245:SPB655249 SYW655245:SYX655249 TIS655245:TIT655249 TSO655245:TSP655249 UCK655245:UCL655249 UMG655245:UMH655249 UWC655245:UWD655249 VFY655245:VFZ655249 VPU655245:VPV655249 VZQ655245:VZR655249 WJM655245:WJN655249 WTI655245:WTJ655249 I720781:K720785 GW720781:GX720785 QS720781:QT720785 AAO720781:AAP720785 AKK720781:AKL720785 AUG720781:AUH720785 BEC720781:BED720785 BNY720781:BNZ720785 BXU720781:BXV720785 CHQ720781:CHR720785 CRM720781:CRN720785 DBI720781:DBJ720785 DLE720781:DLF720785 DVA720781:DVB720785 EEW720781:EEX720785 EOS720781:EOT720785 EYO720781:EYP720785 FIK720781:FIL720785 FSG720781:FSH720785 GCC720781:GCD720785 GLY720781:GLZ720785 GVU720781:GVV720785 HFQ720781:HFR720785 HPM720781:HPN720785 HZI720781:HZJ720785 IJE720781:IJF720785 ITA720781:ITB720785 JCW720781:JCX720785 JMS720781:JMT720785 JWO720781:JWP720785 KGK720781:KGL720785 KQG720781:KQH720785 LAC720781:LAD720785 LJY720781:LJZ720785 LTU720781:LTV720785 MDQ720781:MDR720785 MNM720781:MNN720785 MXI720781:MXJ720785 NHE720781:NHF720785 NRA720781:NRB720785 OAW720781:OAX720785 OKS720781:OKT720785 OUO720781:OUP720785 PEK720781:PEL720785 POG720781:POH720785 PYC720781:PYD720785 QHY720781:QHZ720785 QRU720781:QRV720785 RBQ720781:RBR720785 RLM720781:RLN720785 RVI720781:RVJ720785 SFE720781:SFF720785 SPA720781:SPB720785 SYW720781:SYX720785 TIS720781:TIT720785 TSO720781:TSP720785 UCK720781:UCL720785 UMG720781:UMH720785 UWC720781:UWD720785 VFY720781:VFZ720785 VPU720781:VPV720785 VZQ720781:VZR720785 WJM720781:WJN720785 WTI720781:WTJ720785 I786317:K786321 GW786317:GX786321 QS786317:QT786321 AAO786317:AAP786321 AKK786317:AKL786321 AUG786317:AUH786321 BEC786317:BED786321 BNY786317:BNZ786321 BXU786317:BXV786321 CHQ786317:CHR786321 CRM786317:CRN786321 DBI786317:DBJ786321 DLE786317:DLF786321 DVA786317:DVB786321 EEW786317:EEX786321 EOS786317:EOT786321 EYO786317:EYP786321 FIK786317:FIL786321 FSG786317:FSH786321 GCC786317:GCD786321 GLY786317:GLZ786321 GVU786317:GVV786321 HFQ786317:HFR786321 HPM786317:HPN786321 HZI786317:HZJ786321 IJE786317:IJF786321 ITA786317:ITB786321 JCW786317:JCX786321 JMS786317:JMT786321 JWO786317:JWP786321 KGK786317:KGL786321 KQG786317:KQH786321 LAC786317:LAD786321 LJY786317:LJZ786321 LTU786317:LTV786321 MDQ786317:MDR786321 MNM786317:MNN786321 MXI786317:MXJ786321 NHE786317:NHF786321 NRA786317:NRB786321 OAW786317:OAX786321 OKS786317:OKT786321 OUO786317:OUP786321 PEK786317:PEL786321 POG786317:POH786321 PYC786317:PYD786321 QHY786317:QHZ786321 QRU786317:QRV786321 RBQ786317:RBR786321 RLM786317:RLN786321 RVI786317:RVJ786321 SFE786317:SFF786321 SPA786317:SPB786321 SYW786317:SYX786321 TIS786317:TIT786321 TSO786317:TSP786321 UCK786317:UCL786321 UMG786317:UMH786321 UWC786317:UWD786321 VFY786317:VFZ786321 VPU786317:VPV786321 VZQ786317:VZR786321 WJM786317:WJN786321 WTI786317:WTJ786321 I851853:K851857 GW851853:GX851857 QS851853:QT851857 AAO851853:AAP851857 AKK851853:AKL851857 AUG851853:AUH851857 BEC851853:BED851857 BNY851853:BNZ851857 BXU851853:BXV851857 CHQ851853:CHR851857 CRM851853:CRN851857 DBI851853:DBJ851857 DLE851853:DLF851857 DVA851853:DVB851857 EEW851853:EEX851857 EOS851853:EOT851857 EYO851853:EYP851857 FIK851853:FIL851857 FSG851853:FSH851857 GCC851853:GCD851857 GLY851853:GLZ851857 GVU851853:GVV851857 HFQ851853:HFR851857 HPM851853:HPN851857 HZI851853:HZJ851857 IJE851853:IJF851857 ITA851853:ITB851857 JCW851853:JCX851857 JMS851853:JMT851857 JWO851853:JWP851857 KGK851853:KGL851857 KQG851853:KQH851857 LAC851853:LAD851857 LJY851853:LJZ851857 LTU851853:LTV851857 MDQ851853:MDR851857 MNM851853:MNN851857 MXI851853:MXJ851857 NHE851853:NHF851857 NRA851853:NRB851857 OAW851853:OAX851857 OKS851853:OKT851857 OUO851853:OUP851857 PEK851853:PEL851857 POG851853:POH851857 PYC851853:PYD851857 QHY851853:QHZ851857 QRU851853:QRV851857 RBQ851853:RBR851857 RLM851853:RLN851857 RVI851853:RVJ851857 SFE851853:SFF851857 SPA851853:SPB851857 SYW851853:SYX851857 TIS851853:TIT851857 TSO851853:TSP851857 UCK851853:UCL851857 UMG851853:UMH851857 UWC851853:UWD851857 VFY851853:VFZ851857 VPU851853:VPV851857 VZQ851853:VZR851857 WJM851853:WJN851857 WTI851853:WTJ851857 I917389:K917393 GW917389:GX917393 QS917389:QT917393 AAO917389:AAP917393 AKK917389:AKL917393 AUG917389:AUH917393 BEC917389:BED917393 BNY917389:BNZ917393 BXU917389:BXV917393 CHQ917389:CHR917393 CRM917389:CRN917393 DBI917389:DBJ917393 DLE917389:DLF917393 DVA917389:DVB917393 EEW917389:EEX917393 EOS917389:EOT917393 EYO917389:EYP917393 FIK917389:FIL917393 FSG917389:FSH917393 GCC917389:GCD917393 GLY917389:GLZ917393 GVU917389:GVV917393 HFQ917389:HFR917393 HPM917389:HPN917393 HZI917389:HZJ917393 IJE917389:IJF917393 ITA917389:ITB917393 JCW917389:JCX917393 JMS917389:JMT917393 JWO917389:JWP917393 KGK917389:KGL917393 KQG917389:KQH917393 LAC917389:LAD917393 LJY917389:LJZ917393 LTU917389:LTV917393 MDQ917389:MDR917393 MNM917389:MNN917393 MXI917389:MXJ917393 NHE917389:NHF917393 NRA917389:NRB917393 OAW917389:OAX917393 OKS917389:OKT917393 OUO917389:OUP917393 PEK917389:PEL917393 POG917389:POH917393 PYC917389:PYD917393 QHY917389:QHZ917393 QRU917389:QRV917393 RBQ917389:RBR917393 RLM917389:RLN917393 RVI917389:RVJ917393 SFE917389:SFF917393 SPA917389:SPB917393 SYW917389:SYX917393 TIS917389:TIT917393 TSO917389:TSP917393 UCK917389:UCL917393 UMG917389:UMH917393 UWC917389:UWD917393 VFY917389:VFZ917393 VPU917389:VPV917393 VZQ917389:VZR917393 WJM917389:WJN917393 WTI917389:WTJ917393 I982925:K982929 GW982925:GX982929 QS982925:QT982929 AAO982925:AAP982929 AKK982925:AKL982929 AUG982925:AUH982929 BEC982925:BED982929 BNY982925:BNZ982929 BXU982925:BXV982929 CHQ982925:CHR982929 CRM982925:CRN982929 DBI982925:DBJ982929 DLE982925:DLF982929 DVA982925:DVB982929 EEW982925:EEX982929 EOS982925:EOT982929 EYO982925:EYP982929 FIK982925:FIL982929 FSG982925:FSH982929 GCC982925:GCD982929 GLY982925:GLZ982929 GVU982925:GVV982929 HFQ982925:HFR982929 HPM982925:HPN982929 HZI982925:HZJ982929 IJE982925:IJF982929 ITA982925:ITB982929 JCW982925:JCX982929 JMS982925:JMT982929 JWO982925:JWP982929 KGK982925:KGL982929 KQG982925:KQH982929 LAC982925:LAD982929 LJY982925:LJZ982929 LTU982925:LTV982929 MDQ982925:MDR982929 MNM982925:MNN982929 MXI982925:MXJ982929 NHE982925:NHF982929 NRA982925:NRB982929 OAW982925:OAX982929 OKS982925:OKT982929 OUO982925:OUP982929 PEK982925:PEL982929 POG982925:POH982929 PYC982925:PYD982929 QHY982925:QHZ982929 QRU982925:QRV982929 RBQ982925:RBR982929 RLM982925:RLN982929 RVI982925:RVJ982929 SFE982925:SFF982929 SPA982925:SPB982929 SYW982925:SYX982929 TIS982925:TIT982929 TSO982925:TSP982929 UCK982925:UCL982929 UMG982925:UMH982929 UWC982925:UWD982929 VFY982925:VFZ982929 VPU982925:VPV982929 VZQ982925:VZR982929 WJM982925:WJN982929 WTI982925:WTJ982929 HK65421:HK65425 RG65421:RG65425 ABC65421:ABC65425 AKY65421:AKY65425 AUU65421:AUU65425 BEQ65421:BEQ65425 BOM65421:BOM65425 BYI65421:BYI65425 CIE65421:CIE65425 CSA65421:CSA65425 DBW65421:DBW65425 DLS65421:DLS65425 DVO65421:DVO65425 EFK65421:EFK65425 EPG65421:EPG65425 EZC65421:EZC65425 FIY65421:FIY65425 FSU65421:FSU65425 GCQ65421:GCQ65425 GMM65421:GMM65425 GWI65421:GWI65425 HGE65421:HGE65425 HQA65421:HQA65425 HZW65421:HZW65425 IJS65421:IJS65425 ITO65421:ITO65425 JDK65421:JDK65425 JNG65421:JNG65425 JXC65421:JXC65425 KGY65421:KGY65425 KQU65421:KQU65425 LAQ65421:LAQ65425 LKM65421:LKM65425 LUI65421:LUI65425 MEE65421:MEE65425 MOA65421:MOA65425 MXW65421:MXW65425 NHS65421:NHS65425 NRO65421:NRO65425 OBK65421:OBK65425 OLG65421:OLG65425 OVC65421:OVC65425 PEY65421:PEY65425 POU65421:POU65425 PYQ65421:PYQ65425 QIM65421:QIM65425 QSI65421:QSI65425 RCE65421:RCE65425 RMA65421:RMA65425 RVW65421:RVW65425 SFS65421:SFS65425 SPO65421:SPO65425 SZK65421:SZK65425 TJG65421:TJG65425 TTC65421:TTC65425 UCY65421:UCY65425 UMU65421:UMU65425 UWQ65421:UWQ65425 VGM65421:VGM65425 VQI65421:VQI65425 WAE65421:WAE65425 WKA65421:WKA65425 WTW65421:WTW65425 HK130957:HK130961 RG130957:RG130961 ABC130957:ABC130961 AKY130957:AKY130961 AUU130957:AUU130961 BEQ130957:BEQ130961 BOM130957:BOM130961 BYI130957:BYI130961 CIE130957:CIE130961 CSA130957:CSA130961 DBW130957:DBW130961 DLS130957:DLS130961 DVO130957:DVO130961 EFK130957:EFK130961 EPG130957:EPG130961 EZC130957:EZC130961 FIY130957:FIY130961 FSU130957:FSU130961 GCQ130957:GCQ130961 GMM130957:GMM130961 GWI130957:GWI130961 HGE130957:HGE130961 HQA130957:HQA130961 HZW130957:HZW130961 IJS130957:IJS130961 ITO130957:ITO130961 JDK130957:JDK130961 JNG130957:JNG130961 JXC130957:JXC130961 KGY130957:KGY130961 KQU130957:KQU130961 LAQ130957:LAQ130961 LKM130957:LKM130961 LUI130957:LUI130961 MEE130957:MEE130961 MOA130957:MOA130961 MXW130957:MXW130961 NHS130957:NHS130961 NRO130957:NRO130961 OBK130957:OBK130961 OLG130957:OLG130961 OVC130957:OVC130961 PEY130957:PEY130961 POU130957:POU130961 PYQ130957:PYQ130961 QIM130957:QIM130961 QSI130957:QSI130961 RCE130957:RCE130961 RMA130957:RMA130961 RVW130957:RVW130961 SFS130957:SFS130961 SPO130957:SPO130961 SZK130957:SZK130961 TJG130957:TJG130961 TTC130957:TTC130961 UCY130957:UCY130961 UMU130957:UMU130961 UWQ130957:UWQ130961 VGM130957:VGM130961 VQI130957:VQI130961 WAE130957:WAE130961 WKA130957:WKA130961 WTW130957:WTW130961 HK196493:HK196497 RG196493:RG196497 ABC196493:ABC196497 AKY196493:AKY196497 AUU196493:AUU196497 BEQ196493:BEQ196497 BOM196493:BOM196497 BYI196493:BYI196497 CIE196493:CIE196497 CSA196493:CSA196497 DBW196493:DBW196497 DLS196493:DLS196497 DVO196493:DVO196497 EFK196493:EFK196497 EPG196493:EPG196497 EZC196493:EZC196497 FIY196493:FIY196497 FSU196493:FSU196497 GCQ196493:GCQ196497 GMM196493:GMM196497 GWI196493:GWI196497 HGE196493:HGE196497 HQA196493:HQA196497 HZW196493:HZW196497 IJS196493:IJS196497 ITO196493:ITO196497 JDK196493:JDK196497 JNG196493:JNG196497 JXC196493:JXC196497 KGY196493:KGY196497 KQU196493:KQU196497 LAQ196493:LAQ196497 LKM196493:LKM196497 LUI196493:LUI196497 MEE196493:MEE196497 MOA196493:MOA196497 MXW196493:MXW196497 NHS196493:NHS196497 NRO196493:NRO196497 OBK196493:OBK196497 OLG196493:OLG196497 OVC196493:OVC196497 PEY196493:PEY196497 POU196493:POU196497 PYQ196493:PYQ196497 QIM196493:QIM196497 QSI196493:QSI196497 RCE196493:RCE196497 RMA196493:RMA196497 RVW196493:RVW196497 SFS196493:SFS196497 SPO196493:SPO196497 SZK196493:SZK196497 TJG196493:TJG196497 TTC196493:TTC196497 UCY196493:UCY196497 UMU196493:UMU196497 UWQ196493:UWQ196497 VGM196493:VGM196497 VQI196493:VQI196497 WAE196493:WAE196497 WKA196493:WKA196497 WTW196493:WTW196497 HK262029:HK262033 RG262029:RG262033 ABC262029:ABC262033 AKY262029:AKY262033 AUU262029:AUU262033 BEQ262029:BEQ262033 BOM262029:BOM262033 BYI262029:BYI262033 CIE262029:CIE262033 CSA262029:CSA262033 DBW262029:DBW262033 DLS262029:DLS262033 DVO262029:DVO262033 EFK262029:EFK262033 EPG262029:EPG262033 EZC262029:EZC262033 FIY262029:FIY262033 FSU262029:FSU262033 GCQ262029:GCQ262033 GMM262029:GMM262033 GWI262029:GWI262033 HGE262029:HGE262033 HQA262029:HQA262033 HZW262029:HZW262033 IJS262029:IJS262033 ITO262029:ITO262033 JDK262029:JDK262033 JNG262029:JNG262033 JXC262029:JXC262033 KGY262029:KGY262033 KQU262029:KQU262033 LAQ262029:LAQ262033 LKM262029:LKM262033 LUI262029:LUI262033 MEE262029:MEE262033 MOA262029:MOA262033 MXW262029:MXW262033 NHS262029:NHS262033 NRO262029:NRO262033 OBK262029:OBK262033 OLG262029:OLG262033 OVC262029:OVC262033 PEY262029:PEY262033 POU262029:POU262033 PYQ262029:PYQ262033 QIM262029:QIM262033 QSI262029:QSI262033 RCE262029:RCE262033 RMA262029:RMA262033 RVW262029:RVW262033 SFS262029:SFS262033 SPO262029:SPO262033 SZK262029:SZK262033 TJG262029:TJG262033 TTC262029:TTC262033 UCY262029:UCY262033 UMU262029:UMU262033 UWQ262029:UWQ262033 VGM262029:VGM262033 VQI262029:VQI262033 WAE262029:WAE262033 WKA262029:WKA262033 WTW262029:WTW262033 HK327565:HK327569 RG327565:RG327569 ABC327565:ABC327569 AKY327565:AKY327569 AUU327565:AUU327569 BEQ327565:BEQ327569 BOM327565:BOM327569 BYI327565:BYI327569 CIE327565:CIE327569 CSA327565:CSA327569 DBW327565:DBW327569 DLS327565:DLS327569 DVO327565:DVO327569 EFK327565:EFK327569 EPG327565:EPG327569 EZC327565:EZC327569 FIY327565:FIY327569 FSU327565:FSU327569 GCQ327565:GCQ327569 GMM327565:GMM327569 GWI327565:GWI327569 HGE327565:HGE327569 HQA327565:HQA327569 HZW327565:HZW327569 IJS327565:IJS327569 ITO327565:ITO327569 JDK327565:JDK327569 JNG327565:JNG327569 JXC327565:JXC327569 KGY327565:KGY327569 KQU327565:KQU327569 LAQ327565:LAQ327569 LKM327565:LKM327569 LUI327565:LUI327569 MEE327565:MEE327569 MOA327565:MOA327569 MXW327565:MXW327569 NHS327565:NHS327569 NRO327565:NRO327569 OBK327565:OBK327569 OLG327565:OLG327569 OVC327565:OVC327569 PEY327565:PEY327569 POU327565:POU327569 PYQ327565:PYQ327569 QIM327565:QIM327569 QSI327565:QSI327569 RCE327565:RCE327569 RMA327565:RMA327569 RVW327565:RVW327569 SFS327565:SFS327569 SPO327565:SPO327569 SZK327565:SZK327569 TJG327565:TJG327569 TTC327565:TTC327569 UCY327565:UCY327569 UMU327565:UMU327569 UWQ327565:UWQ327569 VGM327565:VGM327569 VQI327565:VQI327569 WAE327565:WAE327569 WKA327565:WKA327569 WTW327565:WTW327569 HK393101:HK393105 RG393101:RG393105 ABC393101:ABC393105 AKY393101:AKY393105 AUU393101:AUU393105 BEQ393101:BEQ393105 BOM393101:BOM393105 BYI393101:BYI393105 CIE393101:CIE393105 CSA393101:CSA393105 DBW393101:DBW393105 DLS393101:DLS393105 DVO393101:DVO393105 EFK393101:EFK393105 EPG393101:EPG393105 EZC393101:EZC393105 FIY393101:FIY393105 FSU393101:FSU393105 GCQ393101:GCQ393105 GMM393101:GMM393105 GWI393101:GWI393105 HGE393101:HGE393105 HQA393101:HQA393105 HZW393101:HZW393105 IJS393101:IJS393105 ITO393101:ITO393105 JDK393101:JDK393105 JNG393101:JNG393105 JXC393101:JXC393105 KGY393101:KGY393105 KQU393101:KQU393105 LAQ393101:LAQ393105 LKM393101:LKM393105 LUI393101:LUI393105 MEE393101:MEE393105 MOA393101:MOA393105 MXW393101:MXW393105 NHS393101:NHS393105 NRO393101:NRO393105 OBK393101:OBK393105 OLG393101:OLG393105 OVC393101:OVC393105 PEY393101:PEY393105 POU393101:POU393105 PYQ393101:PYQ393105 QIM393101:QIM393105 QSI393101:QSI393105 RCE393101:RCE393105 RMA393101:RMA393105 RVW393101:RVW393105 SFS393101:SFS393105 SPO393101:SPO393105 SZK393101:SZK393105 TJG393101:TJG393105 TTC393101:TTC393105 UCY393101:UCY393105 UMU393101:UMU393105 UWQ393101:UWQ393105 VGM393101:VGM393105 VQI393101:VQI393105 WAE393101:WAE393105 WKA393101:WKA393105 WTW393101:WTW393105 HK458637:HK458641 RG458637:RG458641 ABC458637:ABC458641 AKY458637:AKY458641 AUU458637:AUU458641 BEQ458637:BEQ458641 BOM458637:BOM458641 BYI458637:BYI458641 CIE458637:CIE458641 CSA458637:CSA458641 DBW458637:DBW458641 DLS458637:DLS458641 DVO458637:DVO458641 EFK458637:EFK458641 EPG458637:EPG458641 EZC458637:EZC458641 FIY458637:FIY458641 FSU458637:FSU458641 GCQ458637:GCQ458641 GMM458637:GMM458641 GWI458637:GWI458641 HGE458637:HGE458641 HQA458637:HQA458641 HZW458637:HZW458641 IJS458637:IJS458641 ITO458637:ITO458641 JDK458637:JDK458641 JNG458637:JNG458641 JXC458637:JXC458641 KGY458637:KGY458641 KQU458637:KQU458641 LAQ458637:LAQ458641 LKM458637:LKM458641 LUI458637:LUI458641 MEE458637:MEE458641 MOA458637:MOA458641 MXW458637:MXW458641 NHS458637:NHS458641 NRO458637:NRO458641 OBK458637:OBK458641 OLG458637:OLG458641 OVC458637:OVC458641 PEY458637:PEY458641 POU458637:POU458641 PYQ458637:PYQ458641 QIM458637:QIM458641 QSI458637:QSI458641 RCE458637:RCE458641 RMA458637:RMA458641 RVW458637:RVW458641 SFS458637:SFS458641 SPO458637:SPO458641 SZK458637:SZK458641 TJG458637:TJG458641 TTC458637:TTC458641 UCY458637:UCY458641 UMU458637:UMU458641 UWQ458637:UWQ458641 VGM458637:VGM458641 VQI458637:VQI458641 WAE458637:WAE458641 WKA458637:WKA458641 WTW458637:WTW458641 HK524173:HK524177 RG524173:RG524177 ABC524173:ABC524177 AKY524173:AKY524177 AUU524173:AUU524177 BEQ524173:BEQ524177 BOM524173:BOM524177 BYI524173:BYI524177 CIE524173:CIE524177 CSA524173:CSA524177 DBW524173:DBW524177 DLS524173:DLS524177 DVO524173:DVO524177 EFK524173:EFK524177 EPG524173:EPG524177 EZC524173:EZC524177 FIY524173:FIY524177 FSU524173:FSU524177 GCQ524173:GCQ524177 GMM524173:GMM524177 GWI524173:GWI524177 HGE524173:HGE524177 HQA524173:HQA524177 HZW524173:HZW524177 IJS524173:IJS524177 ITO524173:ITO524177 JDK524173:JDK524177 JNG524173:JNG524177 JXC524173:JXC524177 KGY524173:KGY524177 KQU524173:KQU524177 LAQ524173:LAQ524177 LKM524173:LKM524177 LUI524173:LUI524177 MEE524173:MEE524177 MOA524173:MOA524177 MXW524173:MXW524177 NHS524173:NHS524177 NRO524173:NRO524177 OBK524173:OBK524177 OLG524173:OLG524177 OVC524173:OVC524177 PEY524173:PEY524177 POU524173:POU524177 PYQ524173:PYQ524177 QIM524173:QIM524177 QSI524173:QSI524177 RCE524173:RCE524177 RMA524173:RMA524177 RVW524173:RVW524177 SFS524173:SFS524177 SPO524173:SPO524177 SZK524173:SZK524177 TJG524173:TJG524177 TTC524173:TTC524177 UCY524173:UCY524177 UMU524173:UMU524177 UWQ524173:UWQ524177 VGM524173:VGM524177 VQI524173:VQI524177 WAE524173:WAE524177 WKA524173:WKA524177 WTW524173:WTW524177 HK589709:HK589713 RG589709:RG589713 ABC589709:ABC589713 AKY589709:AKY589713 AUU589709:AUU589713 BEQ589709:BEQ589713 BOM589709:BOM589713 BYI589709:BYI589713 CIE589709:CIE589713 CSA589709:CSA589713 DBW589709:DBW589713 DLS589709:DLS589713 DVO589709:DVO589713 EFK589709:EFK589713 EPG589709:EPG589713 EZC589709:EZC589713 FIY589709:FIY589713 FSU589709:FSU589713 GCQ589709:GCQ589713 GMM589709:GMM589713 GWI589709:GWI589713 HGE589709:HGE589713 HQA589709:HQA589713 HZW589709:HZW589713 IJS589709:IJS589713 ITO589709:ITO589713 JDK589709:JDK589713 JNG589709:JNG589713 JXC589709:JXC589713 KGY589709:KGY589713 KQU589709:KQU589713 LAQ589709:LAQ589713 LKM589709:LKM589713 LUI589709:LUI589713 MEE589709:MEE589713 MOA589709:MOA589713 MXW589709:MXW589713 NHS589709:NHS589713 NRO589709:NRO589713 OBK589709:OBK589713 OLG589709:OLG589713 OVC589709:OVC589713 PEY589709:PEY589713 POU589709:POU589713 PYQ589709:PYQ589713 QIM589709:QIM589713 QSI589709:QSI589713 RCE589709:RCE589713 RMA589709:RMA589713 RVW589709:RVW589713 SFS589709:SFS589713 SPO589709:SPO589713 SZK589709:SZK589713 TJG589709:TJG589713 TTC589709:TTC589713 UCY589709:UCY589713 UMU589709:UMU589713 UWQ589709:UWQ589713 VGM589709:VGM589713 VQI589709:VQI589713 WAE589709:WAE589713 WKA589709:WKA589713 WTW589709:WTW589713 HK655245:HK655249 RG655245:RG655249 ABC655245:ABC655249 AKY655245:AKY655249 AUU655245:AUU655249 BEQ655245:BEQ655249 BOM655245:BOM655249 BYI655245:BYI655249 CIE655245:CIE655249 CSA655245:CSA655249 DBW655245:DBW655249 DLS655245:DLS655249 DVO655245:DVO655249 EFK655245:EFK655249 EPG655245:EPG655249 EZC655245:EZC655249 FIY655245:FIY655249 FSU655245:FSU655249 GCQ655245:GCQ655249 GMM655245:GMM655249 GWI655245:GWI655249 HGE655245:HGE655249 HQA655245:HQA655249 HZW655245:HZW655249 IJS655245:IJS655249 ITO655245:ITO655249 JDK655245:JDK655249 JNG655245:JNG655249 JXC655245:JXC655249 KGY655245:KGY655249 KQU655245:KQU655249 LAQ655245:LAQ655249 LKM655245:LKM655249 LUI655245:LUI655249 MEE655245:MEE655249 MOA655245:MOA655249 MXW655245:MXW655249 NHS655245:NHS655249 NRO655245:NRO655249 OBK655245:OBK655249 OLG655245:OLG655249 OVC655245:OVC655249 PEY655245:PEY655249 POU655245:POU655249 PYQ655245:PYQ655249 QIM655245:QIM655249 QSI655245:QSI655249 RCE655245:RCE655249 RMA655245:RMA655249 RVW655245:RVW655249 SFS655245:SFS655249 SPO655245:SPO655249 SZK655245:SZK655249 TJG655245:TJG655249 TTC655245:TTC655249 UCY655245:UCY655249 UMU655245:UMU655249 UWQ655245:UWQ655249 VGM655245:VGM655249 VQI655245:VQI655249 WAE655245:WAE655249 WKA655245:WKA655249 WTW655245:WTW655249 HK720781:HK720785 RG720781:RG720785 ABC720781:ABC720785 AKY720781:AKY720785 AUU720781:AUU720785 BEQ720781:BEQ720785 BOM720781:BOM720785 BYI720781:BYI720785 CIE720781:CIE720785 CSA720781:CSA720785 DBW720781:DBW720785 DLS720781:DLS720785 DVO720781:DVO720785 EFK720781:EFK720785 EPG720781:EPG720785 EZC720781:EZC720785 FIY720781:FIY720785 FSU720781:FSU720785 GCQ720781:GCQ720785 GMM720781:GMM720785 GWI720781:GWI720785 HGE720781:HGE720785 HQA720781:HQA720785 HZW720781:HZW720785 IJS720781:IJS720785 ITO720781:ITO720785 JDK720781:JDK720785 JNG720781:JNG720785 JXC720781:JXC720785 KGY720781:KGY720785 KQU720781:KQU720785 LAQ720781:LAQ720785 LKM720781:LKM720785 LUI720781:LUI720785 MEE720781:MEE720785 MOA720781:MOA720785 MXW720781:MXW720785 NHS720781:NHS720785 NRO720781:NRO720785 OBK720781:OBK720785 OLG720781:OLG720785 OVC720781:OVC720785 PEY720781:PEY720785 POU720781:POU720785 PYQ720781:PYQ720785 QIM720781:QIM720785 QSI720781:QSI720785 RCE720781:RCE720785 RMA720781:RMA720785 RVW720781:RVW720785 SFS720781:SFS720785 SPO720781:SPO720785 SZK720781:SZK720785 TJG720781:TJG720785 TTC720781:TTC720785 UCY720781:UCY720785 UMU720781:UMU720785 UWQ720781:UWQ720785 VGM720781:VGM720785 VQI720781:VQI720785 WAE720781:WAE720785 WKA720781:WKA720785 WTW720781:WTW720785 HK786317:HK786321 RG786317:RG786321 ABC786317:ABC786321 AKY786317:AKY786321 AUU786317:AUU786321 BEQ786317:BEQ786321 BOM786317:BOM786321 BYI786317:BYI786321 CIE786317:CIE786321 CSA786317:CSA786321 DBW786317:DBW786321 DLS786317:DLS786321 DVO786317:DVO786321 EFK786317:EFK786321 EPG786317:EPG786321 EZC786317:EZC786321 FIY786317:FIY786321 FSU786317:FSU786321 GCQ786317:GCQ786321 GMM786317:GMM786321 GWI786317:GWI786321 HGE786317:HGE786321 HQA786317:HQA786321 HZW786317:HZW786321 IJS786317:IJS786321 ITO786317:ITO786321 JDK786317:JDK786321 JNG786317:JNG786321 JXC786317:JXC786321 KGY786317:KGY786321 KQU786317:KQU786321 LAQ786317:LAQ786321 LKM786317:LKM786321 LUI786317:LUI786321 MEE786317:MEE786321 MOA786317:MOA786321 MXW786317:MXW786321 NHS786317:NHS786321 NRO786317:NRO786321 OBK786317:OBK786321 OLG786317:OLG786321 OVC786317:OVC786321 PEY786317:PEY786321 POU786317:POU786321 PYQ786317:PYQ786321 QIM786317:QIM786321 QSI786317:QSI786321 RCE786317:RCE786321 RMA786317:RMA786321 RVW786317:RVW786321 SFS786317:SFS786321 SPO786317:SPO786321 SZK786317:SZK786321 TJG786317:TJG786321 TTC786317:TTC786321 UCY786317:UCY786321 UMU786317:UMU786321 UWQ786317:UWQ786321 VGM786317:VGM786321 VQI786317:VQI786321 WAE786317:WAE786321 WKA786317:WKA786321 WTW786317:WTW786321 HK851853:HK851857 RG851853:RG851857 ABC851853:ABC851857 AKY851853:AKY851857 AUU851853:AUU851857 BEQ851853:BEQ851857 BOM851853:BOM851857 BYI851853:BYI851857 CIE851853:CIE851857 CSA851853:CSA851857 DBW851853:DBW851857 DLS851853:DLS851857 DVO851853:DVO851857 EFK851853:EFK851857 EPG851853:EPG851857 EZC851853:EZC851857 FIY851853:FIY851857 FSU851853:FSU851857 GCQ851853:GCQ851857 GMM851853:GMM851857 GWI851853:GWI851857 HGE851853:HGE851857 HQA851853:HQA851857 HZW851853:HZW851857 IJS851853:IJS851857 ITO851853:ITO851857 JDK851853:JDK851857 JNG851853:JNG851857 JXC851853:JXC851857 KGY851853:KGY851857 KQU851853:KQU851857 LAQ851853:LAQ851857 LKM851853:LKM851857 LUI851853:LUI851857 MEE851853:MEE851857 MOA851853:MOA851857 MXW851853:MXW851857 NHS851853:NHS851857 NRO851853:NRO851857 OBK851853:OBK851857 OLG851853:OLG851857 OVC851853:OVC851857 PEY851853:PEY851857 POU851853:POU851857 PYQ851853:PYQ851857 QIM851853:QIM851857 QSI851853:QSI851857 RCE851853:RCE851857 RMA851853:RMA851857 RVW851853:RVW851857 SFS851853:SFS851857 SPO851853:SPO851857 SZK851853:SZK851857 TJG851853:TJG851857 TTC851853:TTC851857 UCY851853:UCY851857 UMU851853:UMU851857 UWQ851853:UWQ851857 VGM851853:VGM851857 VQI851853:VQI851857 WAE851853:WAE851857 WKA851853:WKA851857 WTW851853:WTW851857 HK917389:HK917393 RG917389:RG917393 ABC917389:ABC917393 AKY917389:AKY917393 AUU917389:AUU917393 BEQ917389:BEQ917393 BOM917389:BOM917393 BYI917389:BYI917393 CIE917389:CIE917393 CSA917389:CSA917393 DBW917389:DBW917393 DLS917389:DLS917393 DVO917389:DVO917393 EFK917389:EFK917393 EPG917389:EPG917393 EZC917389:EZC917393 FIY917389:FIY917393 FSU917389:FSU917393 GCQ917389:GCQ917393 GMM917389:GMM917393 GWI917389:GWI917393 HGE917389:HGE917393 HQA917389:HQA917393 HZW917389:HZW917393 IJS917389:IJS917393 ITO917389:ITO917393 JDK917389:JDK917393 JNG917389:JNG917393 JXC917389:JXC917393 KGY917389:KGY917393 KQU917389:KQU917393 LAQ917389:LAQ917393 LKM917389:LKM917393 LUI917389:LUI917393 MEE917389:MEE917393 MOA917389:MOA917393 MXW917389:MXW917393 NHS917389:NHS917393 NRO917389:NRO917393 OBK917389:OBK917393 OLG917389:OLG917393 OVC917389:OVC917393 PEY917389:PEY917393 POU917389:POU917393 PYQ917389:PYQ917393 QIM917389:QIM917393 QSI917389:QSI917393 RCE917389:RCE917393 RMA917389:RMA917393 RVW917389:RVW917393 SFS917389:SFS917393 SPO917389:SPO917393 SZK917389:SZK917393 TJG917389:TJG917393 TTC917389:TTC917393 UCY917389:UCY917393 UMU917389:UMU917393 UWQ917389:UWQ917393 VGM917389:VGM917393 VQI917389:VQI917393 WAE917389:WAE917393 WKA917389:WKA917393 WTW917389:WTW917393 HK982925:HK982929 RG982925:RG982929 ABC982925:ABC982929 AKY982925:AKY982929 AUU982925:AUU982929 BEQ982925:BEQ982929 BOM982925:BOM982929 BYI982925:BYI982929 CIE982925:CIE982929 CSA982925:CSA982929 DBW982925:DBW982929 DLS982925:DLS982929 DVO982925:DVO982929 EFK982925:EFK982929 EPG982925:EPG982929 EZC982925:EZC982929 FIY982925:FIY982929 FSU982925:FSU982929 GCQ982925:GCQ982929 GMM982925:GMM982929 GWI982925:GWI982929 HGE982925:HGE982929 HQA982925:HQA982929 HZW982925:HZW982929 IJS982925:IJS982929 ITO982925:ITO982929 JDK982925:JDK982929 JNG982925:JNG982929 JXC982925:JXC982929 KGY982925:KGY982929 KQU982925:KQU982929 LAQ982925:LAQ982929 LKM982925:LKM982929 LUI982925:LUI982929 MEE982925:MEE982929 MOA982925:MOA982929 MXW982925:MXW982929 NHS982925:NHS982929 NRO982925:NRO982929 OBK982925:OBK982929 OLG982925:OLG982929 OVC982925:OVC982929 PEY982925:PEY982929 POU982925:POU982929 PYQ982925:PYQ982929 QIM982925:QIM982929 QSI982925:QSI982929 RCE982925:RCE982929 RMA982925:RMA982929 RVW982925:RVW982929 SFS982925:SFS982929 SPO982925:SPO982929 SZK982925:SZK982929 TJG982925:TJG982929 TTC982925:TTC982929 UCY982925:UCY982929 UMU982925:UMU982929 UWQ982925:UWQ982929 VGM982925:VGM982929 VQI982925:VQI982929 WAE982925:WAE982929 WKA982925:WKA982929 WTW982925:WTW982929 HH65421:HI65425 RD65421:RE65425 AAZ65421:ABA65425 AKV65421:AKW65425 AUR65421:AUS65425 BEN65421:BEO65425 BOJ65421:BOK65425 BYF65421:BYG65425 CIB65421:CIC65425 CRX65421:CRY65425 DBT65421:DBU65425 DLP65421:DLQ65425 DVL65421:DVM65425 EFH65421:EFI65425 EPD65421:EPE65425 EYZ65421:EZA65425 FIV65421:FIW65425 FSR65421:FSS65425 GCN65421:GCO65425 GMJ65421:GMK65425 GWF65421:GWG65425 HGB65421:HGC65425 HPX65421:HPY65425 HZT65421:HZU65425 IJP65421:IJQ65425 ITL65421:ITM65425 JDH65421:JDI65425 JND65421:JNE65425 JWZ65421:JXA65425 KGV65421:KGW65425 KQR65421:KQS65425 LAN65421:LAO65425 LKJ65421:LKK65425 LUF65421:LUG65425 MEB65421:MEC65425 MNX65421:MNY65425 MXT65421:MXU65425 NHP65421:NHQ65425 NRL65421:NRM65425 OBH65421:OBI65425 OLD65421:OLE65425 OUZ65421:OVA65425 PEV65421:PEW65425 POR65421:POS65425 PYN65421:PYO65425 QIJ65421:QIK65425 QSF65421:QSG65425 RCB65421:RCC65425 RLX65421:RLY65425 RVT65421:RVU65425 SFP65421:SFQ65425 SPL65421:SPM65425 SZH65421:SZI65425 TJD65421:TJE65425 TSZ65421:TTA65425 UCV65421:UCW65425 UMR65421:UMS65425 UWN65421:UWO65425 VGJ65421:VGK65425 VQF65421:VQG65425 WAB65421:WAC65425 WJX65421:WJY65425 WTT65421:WTU65425 HH130957:HI130961 RD130957:RE130961 AAZ130957:ABA130961 AKV130957:AKW130961 AUR130957:AUS130961 BEN130957:BEO130961 BOJ130957:BOK130961 BYF130957:BYG130961 CIB130957:CIC130961 CRX130957:CRY130961 DBT130957:DBU130961 DLP130957:DLQ130961 DVL130957:DVM130961 EFH130957:EFI130961 EPD130957:EPE130961 EYZ130957:EZA130961 FIV130957:FIW130961 FSR130957:FSS130961 GCN130957:GCO130961 GMJ130957:GMK130961 GWF130957:GWG130961 HGB130957:HGC130961 HPX130957:HPY130961 HZT130957:HZU130961 IJP130957:IJQ130961 ITL130957:ITM130961 JDH130957:JDI130961 JND130957:JNE130961 JWZ130957:JXA130961 KGV130957:KGW130961 KQR130957:KQS130961 LAN130957:LAO130961 LKJ130957:LKK130961 LUF130957:LUG130961 MEB130957:MEC130961 MNX130957:MNY130961 MXT130957:MXU130961 NHP130957:NHQ130961 NRL130957:NRM130961 OBH130957:OBI130961 OLD130957:OLE130961 OUZ130957:OVA130961 PEV130957:PEW130961 POR130957:POS130961 PYN130957:PYO130961 QIJ130957:QIK130961 QSF130957:QSG130961 RCB130957:RCC130961 RLX130957:RLY130961 RVT130957:RVU130961 SFP130957:SFQ130961 SPL130957:SPM130961 SZH130957:SZI130961 TJD130957:TJE130961 TSZ130957:TTA130961 UCV130957:UCW130961 UMR130957:UMS130961 UWN130957:UWO130961 VGJ130957:VGK130961 VQF130957:VQG130961 WAB130957:WAC130961 WJX130957:WJY130961 WTT130957:WTU130961 HH196493:HI196497 RD196493:RE196497 AAZ196493:ABA196497 AKV196493:AKW196497 AUR196493:AUS196497 BEN196493:BEO196497 BOJ196493:BOK196497 BYF196493:BYG196497 CIB196493:CIC196497 CRX196493:CRY196497 DBT196493:DBU196497 DLP196493:DLQ196497 DVL196493:DVM196497 EFH196493:EFI196497 EPD196493:EPE196497 EYZ196493:EZA196497 FIV196493:FIW196497 FSR196493:FSS196497 GCN196493:GCO196497 GMJ196493:GMK196497 GWF196493:GWG196497 HGB196493:HGC196497 HPX196493:HPY196497 HZT196493:HZU196497 IJP196493:IJQ196497 ITL196493:ITM196497 JDH196493:JDI196497 JND196493:JNE196497 JWZ196493:JXA196497 KGV196493:KGW196497 KQR196493:KQS196497 LAN196493:LAO196497 LKJ196493:LKK196497 LUF196493:LUG196497 MEB196493:MEC196497 MNX196493:MNY196497 MXT196493:MXU196497 NHP196493:NHQ196497 NRL196493:NRM196497 OBH196493:OBI196497 OLD196493:OLE196497 OUZ196493:OVA196497 PEV196493:PEW196497 POR196493:POS196497 PYN196493:PYO196497 QIJ196493:QIK196497 QSF196493:QSG196497 RCB196493:RCC196497 RLX196493:RLY196497 RVT196493:RVU196497 SFP196493:SFQ196497 SPL196493:SPM196497 SZH196493:SZI196497 TJD196493:TJE196497 TSZ196493:TTA196497 UCV196493:UCW196497 UMR196493:UMS196497 UWN196493:UWO196497 VGJ196493:VGK196497 VQF196493:VQG196497 WAB196493:WAC196497 WJX196493:WJY196497 WTT196493:WTU196497 HH262029:HI262033 RD262029:RE262033 AAZ262029:ABA262033 AKV262029:AKW262033 AUR262029:AUS262033 BEN262029:BEO262033 BOJ262029:BOK262033 BYF262029:BYG262033 CIB262029:CIC262033 CRX262029:CRY262033 DBT262029:DBU262033 DLP262029:DLQ262033 DVL262029:DVM262033 EFH262029:EFI262033 EPD262029:EPE262033 EYZ262029:EZA262033 FIV262029:FIW262033 FSR262029:FSS262033 GCN262029:GCO262033 GMJ262029:GMK262033 GWF262029:GWG262033 HGB262029:HGC262033 HPX262029:HPY262033 HZT262029:HZU262033 IJP262029:IJQ262033 ITL262029:ITM262033 JDH262029:JDI262033 JND262029:JNE262033 JWZ262029:JXA262033 KGV262029:KGW262033 KQR262029:KQS262033 LAN262029:LAO262033 LKJ262029:LKK262033 LUF262029:LUG262033 MEB262029:MEC262033 MNX262029:MNY262033 MXT262029:MXU262033 NHP262029:NHQ262033 NRL262029:NRM262033 OBH262029:OBI262033 OLD262029:OLE262033 OUZ262029:OVA262033 PEV262029:PEW262033 POR262029:POS262033 PYN262029:PYO262033 QIJ262029:QIK262033 QSF262029:QSG262033 RCB262029:RCC262033 RLX262029:RLY262033 RVT262029:RVU262033 SFP262029:SFQ262033 SPL262029:SPM262033 SZH262029:SZI262033 TJD262029:TJE262033 TSZ262029:TTA262033 UCV262029:UCW262033 UMR262029:UMS262033 UWN262029:UWO262033 VGJ262029:VGK262033 VQF262029:VQG262033 WAB262029:WAC262033 WJX262029:WJY262033 WTT262029:WTU262033 HH327565:HI327569 RD327565:RE327569 AAZ327565:ABA327569 AKV327565:AKW327569 AUR327565:AUS327569 BEN327565:BEO327569 BOJ327565:BOK327569 BYF327565:BYG327569 CIB327565:CIC327569 CRX327565:CRY327569 DBT327565:DBU327569 DLP327565:DLQ327569 DVL327565:DVM327569 EFH327565:EFI327569 EPD327565:EPE327569 EYZ327565:EZA327569 FIV327565:FIW327569 FSR327565:FSS327569 GCN327565:GCO327569 GMJ327565:GMK327569 GWF327565:GWG327569 HGB327565:HGC327569 HPX327565:HPY327569 HZT327565:HZU327569 IJP327565:IJQ327569 ITL327565:ITM327569 JDH327565:JDI327569 JND327565:JNE327569 JWZ327565:JXA327569 KGV327565:KGW327569 KQR327565:KQS327569 LAN327565:LAO327569 LKJ327565:LKK327569 LUF327565:LUG327569 MEB327565:MEC327569 MNX327565:MNY327569 MXT327565:MXU327569 NHP327565:NHQ327569 NRL327565:NRM327569 OBH327565:OBI327569 OLD327565:OLE327569 OUZ327565:OVA327569 PEV327565:PEW327569 POR327565:POS327569 PYN327565:PYO327569 QIJ327565:QIK327569 QSF327565:QSG327569 RCB327565:RCC327569 RLX327565:RLY327569 RVT327565:RVU327569 SFP327565:SFQ327569 SPL327565:SPM327569 SZH327565:SZI327569 TJD327565:TJE327569 TSZ327565:TTA327569 UCV327565:UCW327569 UMR327565:UMS327569 UWN327565:UWO327569 VGJ327565:VGK327569 VQF327565:VQG327569 WAB327565:WAC327569 WJX327565:WJY327569 WTT327565:WTU327569 HH393101:HI393105 RD393101:RE393105 AAZ393101:ABA393105 AKV393101:AKW393105 AUR393101:AUS393105 BEN393101:BEO393105 BOJ393101:BOK393105 BYF393101:BYG393105 CIB393101:CIC393105 CRX393101:CRY393105 DBT393101:DBU393105 DLP393101:DLQ393105 DVL393101:DVM393105 EFH393101:EFI393105 EPD393101:EPE393105 EYZ393101:EZA393105 FIV393101:FIW393105 FSR393101:FSS393105 GCN393101:GCO393105 GMJ393101:GMK393105 GWF393101:GWG393105 HGB393101:HGC393105 HPX393101:HPY393105 HZT393101:HZU393105 IJP393101:IJQ393105 ITL393101:ITM393105 JDH393101:JDI393105 JND393101:JNE393105 JWZ393101:JXA393105 KGV393101:KGW393105 KQR393101:KQS393105 LAN393101:LAO393105 LKJ393101:LKK393105 LUF393101:LUG393105 MEB393101:MEC393105 MNX393101:MNY393105 MXT393101:MXU393105 NHP393101:NHQ393105 NRL393101:NRM393105 OBH393101:OBI393105 OLD393101:OLE393105 OUZ393101:OVA393105 PEV393101:PEW393105 POR393101:POS393105 PYN393101:PYO393105 QIJ393101:QIK393105 QSF393101:QSG393105 RCB393101:RCC393105 RLX393101:RLY393105 RVT393101:RVU393105 SFP393101:SFQ393105 SPL393101:SPM393105 SZH393101:SZI393105 TJD393101:TJE393105 TSZ393101:TTA393105 UCV393101:UCW393105 UMR393101:UMS393105 UWN393101:UWO393105 VGJ393101:VGK393105 VQF393101:VQG393105 WAB393101:WAC393105 WJX393101:WJY393105 WTT393101:WTU393105 HH458637:HI458641 RD458637:RE458641 AAZ458637:ABA458641 AKV458637:AKW458641 AUR458637:AUS458641 BEN458637:BEO458641 BOJ458637:BOK458641 BYF458637:BYG458641 CIB458637:CIC458641 CRX458637:CRY458641 DBT458637:DBU458641 DLP458637:DLQ458641 DVL458637:DVM458641 EFH458637:EFI458641 EPD458637:EPE458641 EYZ458637:EZA458641 FIV458637:FIW458641 FSR458637:FSS458641 GCN458637:GCO458641 GMJ458637:GMK458641 GWF458637:GWG458641 HGB458637:HGC458641 HPX458637:HPY458641 HZT458637:HZU458641 IJP458637:IJQ458641 ITL458637:ITM458641 JDH458637:JDI458641 JND458637:JNE458641 JWZ458637:JXA458641 KGV458637:KGW458641 KQR458637:KQS458641 LAN458637:LAO458641 LKJ458637:LKK458641 LUF458637:LUG458641 MEB458637:MEC458641 MNX458637:MNY458641 MXT458637:MXU458641 NHP458637:NHQ458641 NRL458637:NRM458641 OBH458637:OBI458641 OLD458637:OLE458641 OUZ458637:OVA458641 PEV458637:PEW458641 POR458637:POS458641 PYN458637:PYO458641 QIJ458637:QIK458641 QSF458637:QSG458641 RCB458637:RCC458641 RLX458637:RLY458641 RVT458637:RVU458641 SFP458637:SFQ458641 SPL458637:SPM458641 SZH458637:SZI458641 TJD458637:TJE458641 TSZ458637:TTA458641 UCV458637:UCW458641 UMR458637:UMS458641 UWN458637:UWO458641 VGJ458637:VGK458641 VQF458637:VQG458641 WAB458637:WAC458641 WJX458637:WJY458641 WTT458637:WTU458641 HH524173:HI524177 RD524173:RE524177 AAZ524173:ABA524177 AKV524173:AKW524177 AUR524173:AUS524177 BEN524173:BEO524177 BOJ524173:BOK524177 BYF524173:BYG524177 CIB524173:CIC524177 CRX524173:CRY524177 DBT524173:DBU524177 DLP524173:DLQ524177 DVL524173:DVM524177 EFH524173:EFI524177 EPD524173:EPE524177 EYZ524173:EZA524177 FIV524173:FIW524177 FSR524173:FSS524177 GCN524173:GCO524177 GMJ524173:GMK524177 GWF524173:GWG524177 HGB524173:HGC524177 HPX524173:HPY524177 HZT524173:HZU524177 IJP524173:IJQ524177 ITL524173:ITM524177 JDH524173:JDI524177 JND524173:JNE524177 JWZ524173:JXA524177 KGV524173:KGW524177 KQR524173:KQS524177 LAN524173:LAO524177 LKJ524173:LKK524177 LUF524173:LUG524177 MEB524173:MEC524177 MNX524173:MNY524177 MXT524173:MXU524177 NHP524173:NHQ524177 NRL524173:NRM524177 OBH524173:OBI524177 OLD524173:OLE524177 OUZ524173:OVA524177 PEV524173:PEW524177 POR524173:POS524177 PYN524173:PYO524177 QIJ524173:QIK524177 QSF524173:QSG524177 RCB524173:RCC524177 RLX524173:RLY524177 RVT524173:RVU524177 SFP524173:SFQ524177 SPL524173:SPM524177 SZH524173:SZI524177 TJD524173:TJE524177 TSZ524173:TTA524177 UCV524173:UCW524177 UMR524173:UMS524177 UWN524173:UWO524177 VGJ524173:VGK524177 VQF524173:VQG524177 WAB524173:WAC524177 WJX524173:WJY524177 WTT524173:WTU524177 HH589709:HI589713 RD589709:RE589713 AAZ589709:ABA589713 AKV589709:AKW589713 AUR589709:AUS589713 BEN589709:BEO589713 BOJ589709:BOK589713 BYF589709:BYG589713 CIB589709:CIC589713 CRX589709:CRY589713 DBT589709:DBU589713 DLP589709:DLQ589713 DVL589709:DVM589713 EFH589709:EFI589713 EPD589709:EPE589713 EYZ589709:EZA589713 FIV589709:FIW589713 FSR589709:FSS589713 GCN589709:GCO589713 GMJ589709:GMK589713 GWF589709:GWG589713 HGB589709:HGC589713 HPX589709:HPY589713 HZT589709:HZU589713 IJP589709:IJQ589713 ITL589709:ITM589713 JDH589709:JDI589713 JND589709:JNE589713 JWZ589709:JXA589713 KGV589709:KGW589713 KQR589709:KQS589713 LAN589709:LAO589713 LKJ589709:LKK589713 LUF589709:LUG589713 MEB589709:MEC589713 MNX589709:MNY589713 MXT589709:MXU589713 NHP589709:NHQ589713 NRL589709:NRM589713 OBH589709:OBI589713 OLD589709:OLE589713 OUZ589709:OVA589713 PEV589709:PEW589713 POR589709:POS589713 PYN589709:PYO589713 QIJ589709:QIK589713 QSF589709:QSG589713 RCB589709:RCC589713 RLX589709:RLY589713 RVT589709:RVU589713 SFP589709:SFQ589713 SPL589709:SPM589713 SZH589709:SZI589713 TJD589709:TJE589713 TSZ589709:TTA589713 UCV589709:UCW589713 UMR589709:UMS589713 UWN589709:UWO589713 VGJ589709:VGK589713 VQF589709:VQG589713 WAB589709:WAC589713 WJX589709:WJY589713 WTT589709:WTU589713 HH655245:HI655249 RD655245:RE655249 AAZ655245:ABA655249 AKV655245:AKW655249 AUR655245:AUS655249 BEN655245:BEO655249 BOJ655245:BOK655249 BYF655245:BYG655249 CIB655245:CIC655249 CRX655245:CRY655249 DBT655245:DBU655249 DLP655245:DLQ655249 DVL655245:DVM655249 EFH655245:EFI655249 EPD655245:EPE655249 EYZ655245:EZA655249 FIV655245:FIW655249 FSR655245:FSS655249 GCN655245:GCO655249 GMJ655245:GMK655249 GWF655245:GWG655249 HGB655245:HGC655249 HPX655245:HPY655249 HZT655245:HZU655249 IJP655245:IJQ655249 ITL655245:ITM655249 JDH655245:JDI655249 JND655245:JNE655249 JWZ655245:JXA655249 KGV655245:KGW655249 KQR655245:KQS655249 LAN655245:LAO655249 LKJ655245:LKK655249 LUF655245:LUG655249 MEB655245:MEC655249 MNX655245:MNY655249 MXT655245:MXU655249 NHP655245:NHQ655249 NRL655245:NRM655249 OBH655245:OBI655249 OLD655245:OLE655249 OUZ655245:OVA655249 PEV655245:PEW655249 POR655245:POS655249 PYN655245:PYO655249 QIJ655245:QIK655249 QSF655245:QSG655249 RCB655245:RCC655249 RLX655245:RLY655249 RVT655245:RVU655249 SFP655245:SFQ655249 SPL655245:SPM655249 SZH655245:SZI655249 TJD655245:TJE655249 TSZ655245:TTA655249 UCV655245:UCW655249 UMR655245:UMS655249 UWN655245:UWO655249 VGJ655245:VGK655249 VQF655245:VQG655249 WAB655245:WAC655249 WJX655245:WJY655249 WTT655245:WTU655249 HH720781:HI720785 RD720781:RE720785 AAZ720781:ABA720785 AKV720781:AKW720785 AUR720781:AUS720785 BEN720781:BEO720785 BOJ720781:BOK720785 BYF720781:BYG720785 CIB720781:CIC720785 CRX720781:CRY720785 DBT720781:DBU720785 DLP720781:DLQ720785 DVL720781:DVM720785 EFH720781:EFI720785 EPD720781:EPE720785 EYZ720781:EZA720785 FIV720781:FIW720785 FSR720781:FSS720785 GCN720781:GCO720785 GMJ720781:GMK720785 GWF720781:GWG720785 HGB720781:HGC720785 HPX720781:HPY720785 HZT720781:HZU720785 IJP720781:IJQ720785 ITL720781:ITM720785 JDH720781:JDI720785 JND720781:JNE720785 JWZ720781:JXA720785 KGV720781:KGW720785 KQR720781:KQS720785 LAN720781:LAO720785 LKJ720781:LKK720785 LUF720781:LUG720785 MEB720781:MEC720785 MNX720781:MNY720785 MXT720781:MXU720785 NHP720781:NHQ720785 NRL720781:NRM720785 OBH720781:OBI720785 OLD720781:OLE720785 OUZ720781:OVA720785 PEV720781:PEW720785 POR720781:POS720785 PYN720781:PYO720785 QIJ720781:QIK720785 QSF720781:QSG720785 RCB720781:RCC720785 RLX720781:RLY720785 RVT720781:RVU720785 SFP720781:SFQ720785 SPL720781:SPM720785 SZH720781:SZI720785 TJD720781:TJE720785 TSZ720781:TTA720785 UCV720781:UCW720785 UMR720781:UMS720785 UWN720781:UWO720785 VGJ720781:VGK720785 VQF720781:VQG720785 WAB720781:WAC720785 WJX720781:WJY720785 WTT720781:WTU720785 HH786317:HI786321 RD786317:RE786321 AAZ786317:ABA786321 AKV786317:AKW786321 AUR786317:AUS786321 BEN786317:BEO786321 BOJ786317:BOK786321 BYF786317:BYG786321 CIB786317:CIC786321 CRX786317:CRY786321 DBT786317:DBU786321 DLP786317:DLQ786321 DVL786317:DVM786321 EFH786317:EFI786321 EPD786317:EPE786321 EYZ786317:EZA786321 FIV786317:FIW786321 FSR786317:FSS786321 GCN786317:GCO786321 GMJ786317:GMK786321 GWF786317:GWG786321 HGB786317:HGC786321 HPX786317:HPY786321 HZT786317:HZU786321 IJP786317:IJQ786321 ITL786317:ITM786321 JDH786317:JDI786321 JND786317:JNE786321 JWZ786317:JXA786321 KGV786317:KGW786321 KQR786317:KQS786321 LAN786317:LAO786321 LKJ786317:LKK786321 LUF786317:LUG786321 MEB786317:MEC786321 MNX786317:MNY786321 MXT786317:MXU786321 NHP786317:NHQ786321 NRL786317:NRM786321 OBH786317:OBI786321 OLD786317:OLE786321 OUZ786317:OVA786321 PEV786317:PEW786321 POR786317:POS786321 PYN786317:PYO786321 QIJ786317:QIK786321 QSF786317:QSG786321 RCB786317:RCC786321 RLX786317:RLY786321 RVT786317:RVU786321 SFP786317:SFQ786321 SPL786317:SPM786321 SZH786317:SZI786321 TJD786317:TJE786321 TSZ786317:TTA786321 UCV786317:UCW786321 UMR786317:UMS786321 UWN786317:UWO786321 VGJ786317:VGK786321 VQF786317:VQG786321 WAB786317:WAC786321 WJX786317:WJY786321 WTT786317:WTU786321 HH851853:HI851857 RD851853:RE851857 AAZ851853:ABA851857 AKV851853:AKW851857 AUR851853:AUS851857 BEN851853:BEO851857 BOJ851853:BOK851857 BYF851853:BYG851857 CIB851853:CIC851857 CRX851853:CRY851857 DBT851853:DBU851857 DLP851853:DLQ851857 DVL851853:DVM851857 EFH851853:EFI851857 EPD851853:EPE851857 EYZ851853:EZA851857 FIV851853:FIW851857 FSR851853:FSS851857 GCN851853:GCO851857 GMJ851853:GMK851857 GWF851853:GWG851857 HGB851853:HGC851857 HPX851853:HPY851857 HZT851853:HZU851857 IJP851853:IJQ851857 ITL851853:ITM851857 JDH851853:JDI851857 JND851853:JNE851857 JWZ851853:JXA851857 KGV851853:KGW851857 KQR851853:KQS851857 LAN851853:LAO851857 LKJ851853:LKK851857 LUF851853:LUG851857 MEB851853:MEC851857 MNX851853:MNY851857 MXT851853:MXU851857 NHP851853:NHQ851857 NRL851853:NRM851857 OBH851853:OBI851857 OLD851853:OLE851857 OUZ851853:OVA851857 PEV851853:PEW851857 POR851853:POS851857 PYN851853:PYO851857 QIJ851853:QIK851857 QSF851853:QSG851857 RCB851853:RCC851857 RLX851853:RLY851857 RVT851853:RVU851857 SFP851853:SFQ851857 SPL851853:SPM851857 SZH851853:SZI851857 TJD851853:TJE851857 TSZ851853:TTA851857 UCV851853:UCW851857 UMR851853:UMS851857 UWN851853:UWO851857 VGJ851853:VGK851857 VQF851853:VQG851857 WAB851853:WAC851857 WJX851853:WJY851857 WTT851853:WTU851857 HH917389:HI917393 RD917389:RE917393 AAZ917389:ABA917393 AKV917389:AKW917393 AUR917389:AUS917393 BEN917389:BEO917393 BOJ917389:BOK917393 BYF917389:BYG917393 CIB917389:CIC917393 CRX917389:CRY917393 DBT917389:DBU917393 DLP917389:DLQ917393 DVL917389:DVM917393 EFH917389:EFI917393 EPD917389:EPE917393 EYZ917389:EZA917393 FIV917389:FIW917393 FSR917389:FSS917393 GCN917389:GCO917393 GMJ917389:GMK917393 GWF917389:GWG917393 HGB917389:HGC917393 HPX917389:HPY917393 HZT917389:HZU917393 IJP917389:IJQ917393 ITL917389:ITM917393 JDH917389:JDI917393 JND917389:JNE917393 JWZ917389:JXA917393 KGV917389:KGW917393 KQR917389:KQS917393 LAN917389:LAO917393 LKJ917389:LKK917393 LUF917389:LUG917393 MEB917389:MEC917393 MNX917389:MNY917393 MXT917389:MXU917393 NHP917389:NHQ917393 NRL917389:NRM917393 OBH917389:OBI917393 OLD917389:OLE917393 OUZ917389:OVA917393 PEV917389:PEW917393 POR917389:POS917393 PYN917389:PYO917393 QIJ917389:QIK917393 QSF917389:QSG917393 RCB917389:RCC917393 RLX917389:RLY917393 RVT917389:RVU917393 SFP917389:SFQ917393 SPL917389:SPM917393 SZH917389:SZI917393 TJD917389:TJE917393 TSZ917389:TTA917393 UCV917389:UCW917393 UMR917389:UMS917393 UWN917389:UWO917393 VGJ917389:VGK917393 VQF917389:VQG917393 WAB917389:WAC917393 WJX917389:WJY917393 WTT917389:WTU917393 HH982925:HI982929 RD982925:RE982929 AAZ982925:ABA982929 AKV982925:AKW982929 AUR982925:AUS982929 BEN982925:BEO982929 BOJ982925:BOK982929 BYF982925:BYG982929 CIB982925:CIC982929 CRX982925:CRY982929 DBT982925:DBU982929 DLP982925:DLQ982929 DVL982925:DVM982929 EFH982925:EFI982929 EPD982925:EPE982929 EYZ982925:EZA982929 FIV982925:FIW982929 FSR982925:FSS982929 GCN982925:GCO982929 GMJ982925:GMK982929 GWF982925:GWG982929 HGB982925:HGC982929 HPX982925:HPY982929 HZT982925:HZU982929 IJP982925:IJQ982929 ITL982925:ITM982929 JDH982925:JDI982929 JND982925:JNE982929 JWZ982925:JXA982929 KGV982925:KGW982929 KQR982925:KQS982929 LAN982925:LAO982929 LKJ982925:LKK982929 LUF982925:LUG982929 MEB982925:MEC982929 MNX982925:MNY982929 MXT982925:MXU982929 NHP982925:NHQ982929 NRL982925:NRM982929 OBH982925:OBI982929 OLD982925:OLE982929 OUZ982925:OVA982929 PEV982925:PEW982929 POR982925:POS982929 PYN982925:PYO982929 QIJ982925:QIK982929 QSF982925:QSG982929 RCB982925:RCC982929 RLX982925:RLY982929 RVT982925:RVU982929 SFP982925:SFQ982929 SPL982925:SPM982929 SZH982925:SZI982929 TJD982925:TJE982929 TSZ982925:TTA982929 UCV982925:UCW982929 UMR982925:UMS982929 UWN982925:UWO982929 VGJ982925:VGK982929 VQF982925:VQG982929 WAB982925:WAC982929 WJX982925:WJY982929 WTT982925:WTU982929 G65421:G65425 GU65421:GU65425 QQ65421:QQ65425 AAM65421:AAM65425 AKI65421:AKI65425 AUE65421:AUE65425 BEA65421:BEA65425 BNW65421:BNW65425 BXS65421:BXS65425 CHO65421:CHO65425 CRK65421:CRK65425 DBG65421:DBG65425 DLC65421:DLC65425 DUY65421:DUY65425 EEU65421:EEU65425 EOQ65421:EOQ65425 EYM65421:EYM65425 FII65421:FII65425 FSE65421:FSE65425 GCA65421:GCA65425 GLW65421:GLW65425 GVS65421:GVS65425 HFO65421:HFO65425 HPK65421:HPK65425 HZG65421:HZG65425 IJC65421:IJC65425 ISY65421:ISY65425 JCU65421:JCU65425 JMQ65421:JMQ65425 JWM65421:JWM65425 KGI65421:KGI65425 KQE65421:KQE65425 LAA65421:LAA65425 LJW65421:LJW65425 LTS65421:LTS65425 MDO65421:MDO65425 MNK65421:MNK65425 MXG65421:MXG65425 NHC65421:NHC65425 NQY65421:NQY65425 OAU65421:OAU65425 OKQ65421:OKQ65425 OUM65421:OUM65425 PEI65421:PEI65425 POE65421:POE65425 PYA65421:PYA65425 QHW65421:QHW65425 QRS65421:QRS65425 RBO65421:RBO65425 RLK65421:RLK65425 RVG65421:RVG65425 SFC65421:SFC65425 SOY65421:SOY65425 SYU65421:SYU65425 TIQ65421:TIQ65425 TSM65421:TSM65425 UCI65421:UCI65425 UME65421:UME65425 UWA65421:UWA65425 VFW65421:VFW65425 VPS65421:VPS65425 VZO65421:VZO65425 WJK65421:WJK65425 WTG65421:WTG65425 G130957:G130961 GU130957:GU130961 QQ130957:QQ130961 AAM130957:AAM130961 AKI130957:AKI130961 AUE130957:AUE130961 BEA130957:BEA130961 BNW130957:BNW130961 BXS130957:BXS130961 CHO130957:CHO130961 CRK130957:CRK130961 DBG130957:DBG130961 DLC130957:DLC130961 DUY130957:DUY130961 EEU130957:EEU130961 EOQ130957:EOQ130961 EYM130957:EYM130961 FII130957:FII130961 FSE130957:FSE130961 GCA130957:GCA130961 GLW130957:GLW130961 GVS130957:GVS130961 HFO130957:HFO130961 HPK130957:HPK130961 HZG130957:HZG130961 IJC130957:IJC130961 ISY130957:ISY130961 JCU130957:JCU130961 JMQ130957:JMQ130961 JWM130957:JWM130961 KGI130957:KGI130961 KQE130957:KQE130961 LAA130957:LAA130961 LJW130957:LJW130961 LTS130957:LTS130961 MDO130957:MDO130961 MNK130957:MNK130961 MXG130957:MXG130961 NHC130957:NHC130961 NQY130957:NQY130961 OAU130957:OAU130961 OKQ130957:OKQ130961 OUM130957:OUM130961 PEI130957:PEI130961 POE130957:POE130961 PYA130957:PYA130961 QHW130957:QHW130961 QRS130957:QRS130961 RBO130957:RBO130961 RLK130957:RLK130961 RVG130957:RVG130961 SFC130957:SFC130961 SOY130957:SOY130961 SYU130957:SYU130961 TIQ130957:TIQ130961 TSM130957:TSM130961 UCI130957:UCI130961 UME130957:UME130961 UWA130957:UWA130961 VFW130957:VFW130961 VPS130957:VPS130961 VZO130957:VZO130961 WJK130957:WJK130961 WTG130957:WTG130961 G196493:G196497 GU196493:GU196497 QQ196493:QQ196497 AAM196493:AAM196497 AKI196493:AKI196497 AUE196493:AUE196497 BEA196493:BEA196497 BNW196493:BNW196497 BXS196493:BXS196497 CHO196493:CHO196497 CRK196493:CRK196497 DBG196493:DBG196497 DLC196493:DLC196497 DUY196493:DUY196497 EEU196493:EEU196497 EOQ196493:EOQ196497 EYM196493:EYM196497 FII196493:FII196497 FSE196493:FSE196497 GCA196493:GCA196497 GLW196493:GLW196497 GVS196493:GVS196497 HFO196493:HFO196497 HPK196493:HPK196497 HZG196493:HZG196497 IJC196493:IJC196497 ISY196493:ISY196497 JCU196493:JCU196497 JMQ196493:JMQ196497 JWM196493:JWM196497 KGI196493:KGI196497 KQE196493:KQE196497 LAA196493:LAA196497 LJW196493:LJW196497 LTS196493:LTS196497 MDO196493:MDO196497 MNK196493:MNK196497 MXG196493:MXG196497 NHC196493:NHC196497 NQY196493:NQY196497 OAU196493:OAU196497 OKQ196493:OKQ196497 OUM196493:OUM196497 PEI196493:PEI196497 POE196493:POE196497 PYA196493:PYA196497 QHW196493:QHW196497 QRS196493:QRS196497 RBO196493:RBO196497 RLK196493:RLK196497 RVG196493:RVG196497 SFC196493:SFC196497 SOY196493:SOY196497 SYU196493:SYU196497 TIQ196493:TIQ196497 TSM196493:TSM196497 UCI196493:UCI196497 UME196493:UME196497 UWA196493:UWA196497 VFW196493:VFW196497 VPS196493:VPS196497 VZO196493:VZO196497 WJK196493:WJK196497 WTG196493:WTG196497 G262029:G262033 GU262029:GU262033 QQ262029:QQ262033 AAM262029:AAM262033 AKI262029:AKI262033 AUE262029:AUE262033 BEA262029:BEA262033 BNW262029:BNW262033 BXS262029:BXS262033 CHO262029:CHO262033 CRK262029:CRK262033 DBG262029:DBG262033 DLC262029:DLC262033 DUY262029:DUY262033 EEU262029:EEU262033 EOQ262029:EOQ262033 EYM262029:EYM262033 FII262029:FII262033 FSE262029:FSE262033 GCA262029:GCA262033 GLW262029:GLW262033 GVS262029:GVS262033 HFO262029:HFO262033 HPK262029:HPK262033 HZG262029:HZG262033 IJC262029:IJC262033 ISY262029:ISY262033 JCU262029:JCU262033 JMQ262029:JMQ262033 JWM262029:JWM262033 KGI262029:KGI262033 KQE262029:KQE262033 LAA262029:LAA262033 LJW262029:LJW262033 LTS262029:LTS262033 MDO262029:MDO262033 MNK262029:MNK262033 MXG262029:MXG262033 NHC262029:NHC262033 NQY262029:NQY262033 OAU262029:OAU262033 OKQ262029:OKQ262033 OUM262029:OUM262033 PEI262029:PEI262033 POE262029:POE262033 PYA262029:PYA262033 QHW262029:QHW262033 QRS262029:QRS262033 RBO262029:RBO262033 RLK262029:RLK262033 RVG262029:RVG262033 SFC262029:SFC262033 SOY262029:SOY262033 SYU262029:SYU262033 TIQ262029:TIQ262033 TSM262029:TSM262033 UCI262029:UCI262033 UME262029:UME262033 UWA262029:UWA262033 VFW262029:VFW262033 VPS262029:VPS262033 VZO262029:VZO262033 WJK262029:WJK262033 WTG262029:WTG262033 G327565:G327569 GU327565:GU327569 QQ327565:QQ327569 AAM327565:AAM327569 AKI327565:AKI327569 AUE327565:AUE327569 BEA327565:BEA327569 BNW327565:BNW327569 BXS327565:BXS327569 CHO327565:CHO327569 CRK327565:CRK327569 DBG327565:DBG327569 DLC327565:DLC327569 DUY327565:DUY327569 EEU327565:EEU327569 EOQ327565:EOQ327569 EYM327565:EYM327569 FII327565:FII327569 FSE327565:FSE327569 GCA327565:GCA327569 GLW327565:GLW327569 GVS327565:GVS327569 HFO327565:HFO327569 HPK327565:HPK327569 HZG327565:HZG327569 IJC327565:IJC327569 ISY327565:ISY327569 JCU327565:JCU327569 JMQ327565:JMQ327569 JWM327565:JWM327569 KGI327565:KGI327569 KQE327565:KQE327569 LAA327565:LAA327569 LJW327565:LJW327569 LTS327565:LTS327569 MDO327565:MDO327569 MNK327565:MNK327569 MXG327565:MXG327569 NHC327565:NHC327569 NQY327565:NQY327569 OAU327565:OAU327569 OKQ327565:OKQ327569 OUM327565:OUM327569 PEI327565:PEI327569 POE327565:POE327569 PYA327565:PYA327569 QHW327565:QHW327569 QRS327565:QRS327569 RBO327565:RBO327569 RLK327565:RLK327569 RVG327565:RVG327569 SFC327565:SFC327569 SOY327565:SOY327569 SYU327565:SYU327569 TIQ327565:TIQ327569 TSM327565:TSM327569 UCI327565:UCI327569 UME327565:UME327569 UWA327565:UWA327569 VFW327565:VFW327569 VPS327565:VPS327569 VZO327565:VZO327569 WJK327565:WJK327569 WTG327565:WTG327569 G393101:G393105 GU393101:GU393105 QQ393101:QQ393105 AAM393101:AAM393105 AKI393101:AKI393105 AUE393101:AUE393105 BEA393101:BEA393105 BNW393101:BNW393105 BXS393101:BXS393105 CHO393101:CHO393105 CRK393101:CRK393105 DBG393101:DBG393105 DLC393101:DLC393105 DUY393101:DUY393105 EEU393101:EEU393105 EOQ393101:EOQ393105 EYM393101:EYM393105 FII393101:FII393105 FSE393101:FSE393105 GCA393101:GCA393105 GLW393101:GLW393105 GVS393101:GVS393105 HFO393101:HFO393105 HPK393101:HPK393105 HZG393101:HZG393105 IJC393101:IJC393105 ISY393101:ISY393105 JCU393101:JCU393105 JMQ393101:JMQ393105 JWM393101:JWM393105 KGI393101:KGI393105 KQE393101:KQE393105 LAA393101:LAA393105 LJW393101:LJW393105 LTS393101:LTS393105 MDO393101:MDO393105 MNK393101:MNK393105 MXG393101:MXG393105 NHC393101:NHC393105 NQY393101:NQY393105 OAU393101:OAU393105 OKQ393101:OKQ393105 OUM393101:OUM393105 PEI393101:PEI393105 POE393101:POE393105 PYA393101:PYA393105 QHW393101:QHW393105 QRS393101:QRS393105 RBO393101:RBO393105 RLK393101:RLK393105 RVG393101:RVG393105 SFC393101:SFC393105 SOY393101:SOY393105 SYU393101:SYU393105 TIQ393101:TIQ393105 TSM393101:TSM393105 UCI393101:UCI393105 UME393101:UME393105 UWA393101:UWA393105 VFW393101:VFW393105 VPS393101:VPS393105 VZO393101:VZO393105 WJK393101:WJK393105 WTG393101:WTG393105 G458637:G458641 GU458637:GU458641 QQ458637:QQ458641 AAM458637:AAM458641 AKI458637:AKI458641 AUE458637:AUE458641 BEA458637:BEA458641 BNW458637:BNW458641 BXS458637:BXS458641 CHO458637:CHO458641 CRK458637:CRK458641 DBG458637:DBG458641 DLC458637:DLC458641 DUY458637:DUY458641 EEU458637:EEU458641 EOQ458637:EOQ458641 EYM458637:EYM458641 FII458637:FII458641 FSE458637:FSE458641 GCA458637:GCA458641 GLW458637:GLW458641 GVS458637:GVS458641 HFO458637:HFO458641 HPK458637:HPK458641 HZG458637:HZG458641 IJC458637:IJC458641 ISY458637:ISY458641 JCU458637:JCU458641 JMQ458637:JMQ458641 JWM458637:JWM458641 KGI458637:KGI458641 KQE458637:KQE458641 LAA458637:LAA458641 LJW458637:LJW458641 LTS458637:LTS458641 MDO458637:MDO458641 MNK458637:MNK458641 MXG458637:MXG458641 NHC458637:NHC458641 NQY458637:NQY458641 OAU458637:OAU458641 OKQ458637:OKQ458641 OUM458637:OUM458641 PEI458637:PEI458641 POE458637:POE458641 PYA458637:PYA458641 QHW458637:QHW458641 QRS458637:QRS458641 RBO458637:RBO458641 RLK458637:RLK458641 RVG458637:RVG458641 SFC458637:SFC458641 SOY458637:SOY458641 SYU458637:SYU458641 TIQ458637:TIQ458641 TSM458637:TSM458641 UCI458637:UCI458641 UME458637:UME458641 UWA458637:UWA458641 VFW458637:VFW458641 VPS458637:VPS458641 VZO458637:VZO458641 WJK458637:WJK458641 WTG458637:WTG458641 G524173:G524177 GU524173:GU524177 QQ524173:QQ524177 AAM524173:AAM524177 AKI524173:AKI524177 AUE524173:AUE524177 BEA524173:BEA524177 BNW524173:BNW524177 BXS524173:BXS524177 CHO524173:CHO524177 CRK524173:CRK524177 DBG524173:DBG524177 DLC524173:DLC524177 DUY524173:DUY524177 EEU524173:EEU524177 EOQ524173:EOQ524177 EYM524173:EYM524177 FII524173:FII524177 FSE524173:FSE524177 GCA524173:GCA524177 GLW524173:GLW524177 GVS524173:GVS524177 HFO524173:HFO524177 HPK524173:HPK524177 HZG524173:HZG524177 IJC524173:IJC524177 ISY524173:ISY524177 JCU524173:JCU524177 JMQ524173:JMQ524177 JWM524173:JWM524177 KGI524173:KGI524177 KQE524173:KQE524177 LAA524173:LAA524177 LJW524173:LJW524177 LTS524173:LTS524177 MDO524173:MDO524177 MNK524173:MNK524177 MXG524173:MXG524177 NHC524173:NHC524177 NQY524173:NQY524177 OAU524173:OAU524177 OKQ524173:OKQ524177 OUM524173:OUM524177 PEI524173:PEI524177 POE524173:POE524177 PYA524173:PYA524177 QHW524173:QHW524177 QRS524173:QRS524177 RBO524173:RBO524177 RLK524173:RLK524177 RVG524173:RVG524177 SFC524173:SFC524177 SOY524173:SOY524177 SYU524173:SYU524177 TIQ524173:TIQ524177 TSM524173:TSM524177 UCI524173:UCI524177 UME524173:UME524177 UWA524173:UWA524177 VFW524173:VFW524177 VPS524173:VPS524177 VZO524173:VZO524177 WJK524173:WJK524177 WTG524173:WTG524177 G589709:G589713 GU589709:GU589713 QQ589709:QQ589713 AAM589709:AAM589713 AKI589709:AKI589713 AUE589709:AUE589713 BEA589709:BEA589713 BNW589709:BNW589713 BXS589709:BXS589713 CHO589709:CHO589713 CRK589709:CRK589713 DBG589709:DBG589713 DLC589709:DLC589713 DUY589709:DUY589713 EEU589709:EEU589713 EOQ589709:EOQ589713 EYM589709:EYM589713 FII589709:FII589713 FSE589709:FSE589713 GCA589709:GCA589713 GLW589709:GLW589713 GVS589709:GVS589713 HFO589709:HFO589713 HPK589709:HPK589713 HZG589709:HZG589713 IJC589709:IJC589713 ISY589709:ISY589713 JCU589709:JCU589713 JMQ589709:JMQ589713 JWM589709:JWM589713 KGI589709:KGI589713 KQE589709:KQE589713 LAA589709:LAA589713 LJW589709:LJW589713 LTS589709:LTS589713 MDO589709:MDO589713 MNK589709:MNK589713 MXG589709:MXG589713 NHC589709:NHC589713 NQY589709:NQY589713 OAU589709:OAU589713 OKQ589709:OKQ589713 OUM589709:OUM589713 PEI589709:PEI589713 POE589709:POE589713 PYA589709:PYA589713 QHW589709:QHW589713 QRS589709:QRS589713 RBO589709:RBO589713 RLK589709:RLK589713 RVG589709:RVG589713 SFC589709:SFC589713 SOY589709:SOY589713 SYU589709:SYU589713 TIQ589709:TIQ589713 TSM589709:TSM589713 UCI589709:UCI589713 UME589709:UME589713 UWA589709:UWA589713 VFW589709:VFW589713 VPS589709:VPS589713 VZO589709:VZO589713 WJK589709:WJK589713 WTG589709:WTG589713 G655245:G655249 GU655245:GU655249 QQ655245:QQ655249 AAM655245:AAM655249 AKI655245:AKI655249 AUE655245:AUE655249 BEA655245:BEA655249 BNW655245:BNW655249 BXS655245:BXS655249 CHO655245:CHO655249 CRK655245:CRK655249 DBG655245:DBG655249 DLC655245:DLC655249 DUY655245:DUY655249 EEU655245:EEU655249 EOQ655245:EOQ655249 EYM655245:EYM655249 FII655245:FII655249 FSE655245:FSE655249 GCA655245:GCA655249 GLW655245:GLW655249 GVS655245:GVS655249 HFO655245:HFO655249 HPK655245:HPK655249 HZG655245:HZG655249 IJC655245:IJC655249 ISY655245:ISY655249 JCU655245:JCU655249 JMQ655245:JMQ655249 JWM655245:JWM655249 KGI655245:KGI655249 KQE655245:KQE655249 LAA655245:LAA655249 LJW655245:LJW655249 LTS655245:LTS655249 MDO655245:MDO655249 MNK655245:MNK655249 MXG655245:MXG655249 NHC655245:NHC655249 NQY655245:NQY655249 OAU655245:OAU655249 OKQ655245:OKQ655249 OUM655245:OUM655249 PEI655245:PEI655249 POE655245:POE655249 PYA655245:PYA655249 QHW655245:QHW655249 QRS655245:QRS655249 RBO655245:RBO655249 RLK655245:RLK655249 RVG655245:RVG655249 SFC655245:SFC655249 SOY655245:SOY655249 SYU655245:SYU655249 TIQ655245:TIQ655249 TSM655245:TSM655249 UCI655245:UCI655249 UME655245:UME655249 UWA655245:UWA655249 VFW655245:VFW655249 VPS655245:VPS655249 VZO655245:VZO655249 WJK655245:WJK655249 WTG655245:WTG655249 G720781:G720785 GU720781:GU720785 QQ720781:QQ720785 AAM720781:AAM720785 AKI720781:AKI720785 AUE720781:AUE720785 BEA720781:BEA720785 BNW720781:BNW720785 BXS720781:BXS720785 CHO720781:CHO720785 CRK720781:CRK720785 DBG720781:DBG720785 DLC720781:DLC720785 DUY720781:DUY720785 EEU720781:EEU720785 EOQ720781:EOQ720785 EYM720781:EYM720785 FII720781:FII720785 FSE720781:FSE720785 GCA720781:GCA720785 GLW720781:GLW720785 GVS720781:GVS720785 HFO720781:HFO720785 HPK720781:HPK720785 HZG720781:HZG720785 IJC720781:IJC720785 ISY720781:ISY720785 JCU720781:JCU720785 JMQ720781:JMQ720785 JWM720781:JWM720785 KGI720781:KGI720785 KQE720781:KQE720785 LAA720781:LAA720785 LJW720781:LJW720785 LTS720781:LTS720785 MDO720781:MDO720785 MNK720781:MNK720785 MXG720781:MXG720785 NHC720781:NHC720785 NQY720781:NQY720785 OAU720781:OAU720785 OKQ720781:OKQ720785 OUM720781:OUM720785 PEI720781:PEI720785 POE720781:POE720785 PYA720781:PYA720785 QHW720781:QHW720785 QRS720781:QRS720785 RBO720781:RBO720785 RLK720781:RLK720785 RVG720781:RVG720785 SFC720781:SFC720785 SOY720781:SOY720785 SYU720781:SYU720785 TIQ720781:TIQ720785 TSM720781:TSM720785 UCI720781:UCI720785 UME720781:UME720785 UWA720781:UWA720785 VFW720781:VFW720785 VPS720781:VPS720785 VZO720781:VZO720785 WJK720781:WJK720785 WTG720781:WTG720785 G786317:G786321 GU786317:GU786321 QQ786317:QQ786321 AAM786317:AAM786321 AKI786317:AKI786321 AUE786317:AUE786321 BEA786317:BEA786321 BNW786317:BNW786321 BXS786317:BXS786321 CHO786317:CHO786321 CRK786317:CRK786321 DBG786317:DBG786321 DLC786317:DLC786321 DUY786317:DUY786321 EEU786317:EEU786321 EOQ786317:EOQ786321 EYM786317:EYM786321 FII786317:FII786321 FSE786317:FSE786321 GCA786317:GCA786321 GLW786317:GLW786321 GVS786317:GVS786321 HFO786317:HFO786321 HPK786317:HPK786321 HZG786317:HZG786321 IJC786317:IJC786321 ISY786317:ISY786321 JCU786317:JCU786321 JMQ786317:JMQ786321 JWM786317:JWM786321 KGI786317:KGI786321 KQE786317:KQE786321 LAA786317:LAA786321 LJW786317:LJW786321 LTS786317:LTS786321 MDO786317:MDO786321 MNK786317:MNK786321 MXG786317:MXG786321 NHC786317:NHC786321 NQY786317:NQY786321 OAU786317:OAU786321 OKQ786317:OKQ786321 OUM786317:OUM786321 PEI786317:PEI786321 POE786317:POE786321 PYA786317:PYA786321 QHW786317:QHW786321 QRS786317:QRS786321 RBO786317:RBO786321 RLK786317:RLK786321 RVG786317:RVG786321 SFC786317:SFC786321 SOY786317:SOY786321 SYU786317:SYU786321 TIQ786317:TIQ786321 TSM786317:TSM786321 UCI786317:UCI786321 UME786317:UME786321 UWA786317:UWA786321 VFW786317:VFW786321 VPS786317:VPS786321 VZO786317:VZO786321 WJK786317:WJK786321 WTG786317:WTG786321 G851853:G851857 GU851853:GU851857 QQ851853:QQ851857 AAM851853:AAM851857 AKI851853:AKI851857 AUE851853:AUE851857 BEA851853:BEA851857 BNW851853:BNW851857 BXS851853:BXS851857 CHO851853:CHO851857 CRK851853:CRK851857 DBG851853:DBG851857 DLC851853:DLC851857 DUY851853:DUY851857 EEU851853:EEU851857 EOQ851853:EOQ851857 EYM851853:EYM851857 FII851853:FII851857 FSE851853:FSE851857 GCA851853:GCA851857 GLW851853:GLW851857 GVS851853:GVS851857 HFO851853:HFO851857 HPK851853:HPK851857 HZG851853:HZG851857 IJC851853:IJC851857 ISY851853:ISY851857 JCU851853:JCU851857 JMQ851853:JMQ851857 JWM851853:JWM851857 KGI851853:KGI851857 KQE851853:KQE851857 LAA851853:LAA851857 LJW851853:LJW851857 LTS851853:LTS851857 MDO851853:MDO851857 MNK851853:MNK851857 MXG851853:MXG851857 NHC851853:NHC851857 NQY851853:NQY851857 OAU851853:OAU851857 OKQ851853:OKQ851857 OUM851853:OUM851857 PEI851853:PEI851857 POE851853:POE851857 PYA851853:PYA851857 QHW851853:QHW851857 QRS851853:QRS851857 RBO851853:RBO851857 RLK851853:RLK851857 RVG851853:RVG851857 SFC851853:SFC851857 SOY851853:SOY851857 SYU851853:SYU851857 TIQ851853:TIQ851857 TSM851853:TSM851857 UCI851853:UCI851857 UME851853:UME851857 UWA851853:UWA851857 VFW851853:VFW851857 VPS851853:VPS851857 VZO851853:VZO851857 WJK851853:WJK851857 WTG851853:WTG851857 G917389:G917393 GU917389:GU917393 QQ917389:QQ917393 AAM917389:AAM917393 AKI917389:AKI917393 AUE917389:AUE917393 BEA917389:BEA917393 BNW917389:BNW917393 BXS917389:BXS917393 CHO917389:CHO917393 CRK917389:CRK917393 DBG917389:DBG917393 DLC917389:DLC917393 DUY917389:DUY917393 EEU917389:EEU917393 EOQ917389:EOQ917393 EYM917389:EYM917393 FII917389:FII917393 FSE917389:FSE917393 GCA917389:GCA917393 GLW917389:GLW917393 GVS917389:GVS917393 HFO917389:HFO917393 HPK917389:HPK917393 HZG917389:HZG917393 IJC917389:IJC917393 ISY917389:ISY917393 JCU917389:JCU917393 JMQ917389:JMQ917393 JWM917389:JWM917393 KGI917389:KGI917393 KQE917389:KQE917393 LAA917389:LAA917393 LJW917389:LJW917393 LTS917389:LTS917393 MDO917389:MDO917393 MNK917389:MNK917393 MXG917389:MXG917393 NHC917389:NHC917393 NQY917389:NQY917393 OAU917389:OAU917393 OKQ917389:OKQ917393 OUM917389:OUM917393 PEI917389:PEI917393 POE917389:POE917393 PYA917389:PYA917393 QHW917389:QHW917393 QRS917389:QRS917393 RBO917389:RBO917393 RLK917389:RLK917393 RVG917389:RVG917393 SFC917389:SFC917393 SOY917389:SOY917393 SYU917389:SYU917393 TIQ917389:TIQ917393 TSM917389:TSM917393 UCI917389:UCI917393 UME917389:UME917393 UWA917389:UWA917393 VFW917389:VFW917393 VPS917389:VPS917393 VZO917389:VZO917393 WJK917389:WJK917393 WTG917389:WTG917393 G982925:G982929 GU982925:GU982929 QQ982925:QQ982929 AAM982925:AAM982929 AKI982925:AKI982929 AUE982925:AUE982929 BEA982925:BEA982929 BNW982925:BNW982929 BXS982925:BXS982929 CHO982925:CHO982929 CRK982925:CRK982929 DBG982925:DBG982929 DLC982925:DLC982929 DUY982925:DUY982929 EEU982925:EEU982929 EOQ982925:EOQ982929 EYM982925:EYM982929 FII982925:FII982929 FSE982925:FSE982929 GCA982925:GCA982929 GLW982925:GLW982929 GVS982925:GVS982929 HFO982925:HFO982929 HPK982925:HPK982929 HZG982925:HZG982929 IJC982925:IJC982929 ISY982925:ISY982929 JCU982925:JCU982929 JMQ982925:JMQ982929 JWM982925:JWM982929 KGI982925:KGI982929 KQE982925:KQE982929 LAA982925:LAA982929 LJW982925:LJW982929 LTS982925:LTS982929 MDO982925:MDO982929 MNK982925:MNK982929 MXG982925:MXG982929 NHC982925:NHC982929 NQY982925:NQY982929 OAU982925:OAU982929 OKQ982925:OKQ982929 OUM982925:OUM982929 PEI982925:PEI982929 POE982925:POE982929 PYA982925:PYA982929 QHW982925:QHW982929 QRS982925:QRS982929 RBO982925:RBO982929 RLK982925:RLK982929 RVG982925:RVG982929 SFC982925:SFC982929 SOY982925:SOY982929 SYU982925:SYU982929 TIQ982925:TIQ982929 TSM982925:TSM982929 UCI982925:UCI982929 UME982925:UME982929 UWA982925:UWA982929 VFW982925:VFW982929 VPS982925:VPS982929 VZO982925:VZO982929 WJK982925:WJK982929 WTG982925:WTG982929 FK12:FL12 J65426:K65426 GX65426 QT65426 AAP65426 AKL65426 AUH65426 BED65426 BNZ65426 BXV65426 CHR65426 CRN65426 DBJ65426 DLF65426 DVB65426 EEX65426 EOT65426 EYP65426 FIL65426 FSH65426 GCD65426 GLZ65426 GVV65426 HFR65426 HPN65426 HZJ65426 IJF65426 ITB65426 JCX65426 JMT65426 JWP65426 KGL65426 KQH65426 LAD65426 LJZ65426 LTV65426 MDR65426 MNN65426 MXJ65426 NHF65426 NRB65426 OAX65426 OKT65426 OUP65426 PEL65426 POH65426 PYD65426 QHZ65426 QRV65426 RBR65426 RLN65426 RVJ65426 SFF65426 SPB65426 SYX65426 TIT65426 TSP65426 UCL65426 UMH65426 UWD65426 VFZ65426 VPV65426 VZR65426 WJN65426 WTJ65426 J130962:K130962 GX130962 QT130962 AAP130962 AKL130962 AUH130962 BED130962 BNZ130962 BXV130962 CHR130962 CRN130962 DBJ130962 DLF130962 DVB130962 EEX130962 EOT130962 EYP130962 FIL130962 FSH130962 GCD130962 GLZ130962 GVV130962 HFR130962 HPN130962 HZJ130962 IJF130962 ITB130962 JCX130962 JMT130962 JWP130962 KGL130962 KQH130962 LAD130962 LJZ130962 LTV130962 MDR130962 MNN130962 MXJ130962 NHF130962 NRB130962 OAX130962 OKT130962 OUP130962 PEL130962 POH130962 PYD130962 QHZ130962 QRV130962 RBR130962 RLN130962 RVJ130962 SFF130962 SPB130962 SYX130962 TIT130962 TSP130962 UCL130962 UMH130962 UWD130962 VFZ130962 VPV130962 VZR130962 WJN130962 WTJ130962 J196498:K196498 GX196498 QT196498 AAP196498 AKL196498 AUH196498 BED196498 BNZ196498 BXV196498 CHR196498 CRN196498 DBJ196498 DLF196498 DVB196498 EEX196498 EOT196498 EYP196498 FIL196498 FSH196498 GCD196498 GLZ196498 GVV196498 HFR196498 HPN196498 HZJ196498 IJF196498 ITB196498 JCX196498 JMT196498 JWP196498 KGL196498 KQH196498 LAD196498 LJZ196498 LTV196498 MDR196498 MNN196498 MXJ196498 NHF196498 NRB196498 OAX196498 OKT196498 OUP196498 PEL196498 POH196498 PYD196498 QHZ196498 QRV196498 RBR196498 RLN196498 RVJ196498 SFF196498 SPB196498 SYX196498 TIT196498 TSP196498 UCL196498 UMH196498 UWD196498 VFZ196498 VPV196498 VZR196498 WJN196498 WTJ196498 J262034:K262034 GX262034 QT262034 AAP262034 AKL262034 AUH262034 BED262034 BNZ262034 BXV262034 CHR262034 CRN262034 DBJ262034 DLF262034 DVB262034 EEX262034 EOT262034 EYP262034 FIL262034 FSH262034 GCD262034 GLZ262034 GVV262034 HFR262034 HPN262034 HZJ262034 IJF262034 ITB262034 JCX262034 JMT262034 JWP262034 KGL262034 KQH262034 LAD262034 LJZ262034 LTV262034 MDR262034 MNN262034 MXJ262034 NHF262034 NRB262034 OAX262034 OKT262034 OUP262034 PEL262034 POH262034 PYD262034 QHZ262034 QRV262034 RBR262034 RLN262034 RVJ262034 SFF262034 SPB262034 SYX262034 TIT262034 TSP262034 UCL262034 UMH262034 UWD262034 VFZ262034 VPV262034 VZR262034 WJN262034 WTJ262034 J327570:K327570 GX327570 QT327570 AAP327570 AKL327570 AUH327570 BED327570 BNZ327570 BXV327570 CHR327570 CRN327570 DBJ327570 DLF327570 DVB327570 EEX327570 EOT327570 EYP327570 FIL327570 FSH327570 GCD327570 GLZ327570 GVV327570 HFR327570 HPN327570 HZJ327570 IJF327570 ITB327570 JCX327570 JMT327570 JWP327570 KGL327570 KQH327570 LAD327570 LJZ327570 LTV327570 MDR327570 MNN327570 MXJ327570 NHF327570 NRB327570 OAX327570 OKT327570 OUP327570 PEL327570 POH327570 PYD327570 QHZ327570 QRV327570 RBR327570 RLN327570 RVJ327570 SFF327570 SPB327570 SYX327570 TIT327570 TSP327570 UCL327570 UMH327570 UWD327570 VFZ327570 VPV327570 VZR327570 WJN327570 WTJ327570 J393106:K393106 GX393106 QT393106 AAP393106 AKL393106 AUH393106 BED393106 BNZ393106 BXV393106 CHR393106 CRN393106 DBJ393106 DLF393106 DVB393106 EEX393106 EOT393106 EYP393106 FIL393106 FSH393106 GCD393106 GLZ393106 GVV393106 HFR393106 HPN393106 HZJ393106 IJF393106 ITB393106 JCX393106 JMT393106 JWP393106 KGL393106 KQH393106 LAD393106 LJZ393106 LTV393106 MDR393106 MNN393106 MXJ393106 NHF393106 NRB393106 OAX393106 OKT393106 OUP393106 PEL393106 POH393106 PYD393106 QHZ393106 QRV393106 RBR393106 RLN393106 RVJ393106 SFF393106 SPB393106 SYX393106 TIT393106 TSP393106 UCL393106 UMH393106 UWD393106 VFZ393106 VPV393106 VZR393106 WJN393106 WTJ393106 J458642:K458642 GX458642 QT458642 AAP458642 AKL458642 AUH458642 BED458642 BNZ458642 BXV458642 CHR458642 CRN458642 DBJ458642 DLF458642 DVB458642 EEX458642 EOT458642 EYP458642 FIL458642 FSH458642 GCD458642 GLZ458642 GVV458642 HFR458642 HPN458642 HZJ458642 IJF458642 ITB458642 JCX458642 JMT458642 JWP458642 KGL458642 KQH458642 LAD458642 LJZ458642 LTV458642 MDR458642 MNN458642 MXJ458642 NHF458642 NRB458642 OAX458642 OKT458642 OUP458642 PEL458642 POH458642 PYD458642 QHZ458642 QRV458642 RBR458642 RLN458642 RVJ458642 SFF458642 SPB458642 SYX458642 TIT458642 TSP458642 UCL458642 UMH458642 UWD458642 VFZ458642 VPV458642 VZR458642 WJN458642 WTJ458642 J524178:K524178 GX524178 QT524178 AAP524178 AKL524178 AUH524178 BED524178 BNZ524178 BXV524178 CHR524178 CRN524178 DBJ524178 DLF524178 DVB524178 EEX524178 EOT524178 EYP524178 FIL524178 FSH524178 GCD524178 GLZ524178 GVV524178 HFR524178 HPN524178 HZJ524178 IJF524178 ITB524178 JCX524178 JMT524178 JWP524178 KGL524178 KQH524178 LAD524178 LJZ524178 LTV524178 MDR524178 MNN524178 MXJ524178 NHF524178 NRB524178 OAX524178 OKT524178 OUP524178 PEL524178 POH524178 PYD524178 QHZ524178 QRV524178 RBR524178 RLN524178 RVJ524178 SFF524178 SPB524178 SYX524178 TIT524178 TSP524178 UCL524178 UMH524178 UWD524178 VFZ524178 VPV524178 VZR524178 WJN524178 WTJ524178 J589714:K589714 GX589714 QT589714 AAP589714 AKL589714 AUH589714 BED589714 BNZ589714 BXV589714 CHR589714 CRN589714 DBJ589714 DLF589714 DVB589714 EEX589714 EOT589714 EYP589714 FIL589714 FSH589714 GCD589714 GLZ589714 GVV589714 HFR589714 HPN589714 HZJ589714 IJF589714 ITB589714 JCX589714 JMT589714 JWP589714 KGL589714 KQH589714 LAD589714 LJZ589714 LTV589714 MDR589714 MNN589714 MXJ589714 NHF589714 NRB589714 OAX589714 OKT589714 OUP589714 PEL589714 POH589714 PYD589714 QHZ589714 QRV589714 RBR589714 RLN589714 RVJ589714 SFF589714 SPB589714 SYX589714 TIT589714 TSP589714 UCL589714 UMH589714 UWD589714 VFZ589714 VPV589714 VZR589714 WJN589714 WTJ589714 J655250:K655250 GX655250 QT655250 AAP655250 AKL655250 AUH655250 BED655250 BNZ655250 BXV655250 CHR655250 CRN655250 DBJ655250 DLF655250 DVB655250 EEX655250 EOT655250 EYP655250 FIL655250 FSH655250 GCD655250 GLZ655250 GVV655250 HFR655250 HPN655250 HZJ655250 IJF655250 ITB655250 JCX655250 JMT655250 JWP655250 KGL655250 KQH655250 LAD655250 LJZ655250 LTV655250 MDR655250 MNN655250 MXJ655250 NHF655250 NRB655250 OAX655250 OKT655250 OUP655250 PEL655250 POH655250 PYD655250 QHZ655250 QRV655250 RBR655250 RLN655250 RVJ655250 SFF655250 SPB655250 SYX655250 TIT655250 TSP655250 UCL655250 UMH655250 UWD655250 VFZ655250 VPV655250 VZR655250 WJN655250 WTJ655250 J720786:K720786 GX720786 QT720786 AAP720786 AKL720786 AUH720786 BED720786 BNZ720786 BXV720786 CHR720786 CRN720786 DBJ720786 DLF720786 DVB720786 EEX720786 EOT720786 EYP720786 FIL720786 FSH720786 GCD720786 GLZ720786 GVV720786 HFR720786 HPN720786 HZJ720786 IJF720786 ITB720786 JCX720786 JMT720786 JWP720786 KGL720786 KQH720786 LAD720786 LJZ720786 LTV720786 MDR720786 MNN720786 MXJ720786 NHF720786 NRB720786 OAX720786 OKT720786 OUP720786 PEL720786 POH720786 PYD720786 QHZ720786 QRV720786 RBR720786 RLN720786 RVJ720786 SFF720786 SPB720786 SYX720786 TIT720786 TSP720786 UCL720786 UMH720786 UWD720786 VFZ720786 VPV720786 VZR720786 WJN720786 WTJ720786 J786322:K786322 GX786322 QT786322 AAP786322 AKL786322 AUH786322 BED786322 BNZ786322 BXV786322 CHR786322 CRN786322 DBJ786322 DLF786322 DVB786322 EEX786322 EOT786322 EYP786322 FIL786322 FSH786322 GCD786322 GLZ786322 GVV786322 HFR786322 HPN786322 HZJ786322 IJF786322 ITB786322 JCX786322 JMT786322 JWP786322 KGL786322 KQH786322 LAD786322 LJZ786322 LTV786322 MDR786322 MNN786322 MXJ786322 NHF786322 NRB786322 OAX786322 OKT786322 OUP786322 PEL786322 POH786322 PYD786322 QHZ786322 QRV786322 RBR786322 RLN786322 RVJ786322 SFF786322 SPB786322 SYX786322 TIT786322 TSP786322 UCL786322 UMH786322 UWD786322 VFZ786322 VPV786322 VZR786322 WJN786322 WTJ786322 J851858:K851858 GX851858 QT851858 AAP851858 AKL851858 AUH851858 BED851858 BNZ851858 BXV851858 CHR851858 CRN851858 DBJ851858 DLF851858 DVB851858 EEX851858 EOT851858 EYP851858 FIL851858 FSH851858 GCD851858 GLZ851858 GVV851858 HFR851858 HPN851858 HZJ851858 IJF851858 ITB851858 JCX851858 JMT851858 JWP851858 KGL851858 KQH851858 LAD851858 LJZ851858 LTV851858 MDR851858 MNN851858 MXJ851858 NHF851858 NRB851858 OAX851858 OKT851858 OUP851858 PEL851858 POH851858 PYD851858 QHZ851858 QRV851858 RBR851858 RLN851858 RVJ851858 SFF851858 SPB851858 SYX851858 TIT851858 TSP851858 UCL851858 UMH851858 UWD851858 VFZ851858 VPV851858 VZR851858 WJN851858 WTJ851858 J917394:K917394 GX917394 QT917394 AAP917394 AKL917394 AUH917394 BED917394 BNZ917394 BXV917394 CHR917394 CRN917394 DBJ917394 DLF917394 DVB917394 EEX917394 EOT917394 EYP917394 FIL917394 FSH917394 GCD917394 GLZ917394 GVV917394 HFR917394 HPN917394 HZJ917394 IJF917394 ITB917394 JCX917394 JMT917394 JWP917394 KGL917394 KQH917394 LAD917394 LJZ917394 LTV917394 MDR917394 MNN917394 MXJ917394 NHF917394 NRB917394 OAX917394 OKT917394 OUP917394 PEL917394 POH917394 PYD917394 QHZ917394 QRV917394 RBR917394 RLN917394 RVJ917394 SFF917394 SPB917394 SYX917394 TIT917394 TSP917394 UCL917394 UMH917394 UWD917394 VFZ917394 VPV917394 VZR917394 WJN917394 WTJ917394 J982930:K982930 GX982930 QT982930 AAP982930 AKL982930 AUH982930 BED982930 BNZ982930 BXV982930 CHR982930 CRN982930 DBJ982930 DLF982930 DVB982930 EEX982930 EOT982930 EYP982930 FIL982930 FSH982930 GCD982930 GLZ982930 GVV982930 HFR982930 HPN982930 HZJ982930 IJF982930 ITB982930 JCX982930 JMT982930 JWP982930 KGL982930 KQH982930 LAD982930 LJZ982930 LTV982930 MDR982930 MNN982930 MXJ982930 NHF982930 NRB982930 OAX982930 OKT982930 OUP982930 PEL982930 POH982930 PYD982930 QHZ982930 QRV982930 RBR982930 RLN982930 RVJ982930 SFF982930 SPB982930 SYX982930 TIT982930 TSP982930 UCL982930 UMH982930 UWD982930 VFZ982930 VPV982930 VZR982930 WJN982930 WTJ982930 U65415:U65419 HM65421:HM65425 RI65421:RI65425 ABE65421:ABE65425 ALA65421:ALA65425 AUW65421:AUW65425 BES65421:BES65425 BOO65421:BOO65425 BYK65421:BYK65425 CIG65421:CIG65425 CSC65421:CSC65425 DBY65421:DBY65425 DLU65421:DLU65425 DVQ65421:DVQ65425 EFM65421:EFM65425 EPI65421:EPI65425 EZE65421:EZE65425 FJA65421:FJA65425 FSW65421:FSW65425 GCS65421:GCS65425 GMO65421:GMO65425 GWK65421:GWK65425 HGG65421:HGG65425 HQC65421:HQC65425 HZY65421:HZY65425 IJU65421:IJU65425 ITQ65421:ITQ65425 JDM65421:JDM65425 JNI65421:JNI65425 JXE65421:JXE65425 KHA65421:KHA65425 KQW65421:KQW65425 LAS65421:LAS65425 LKO65421:LKO65425 LUK65421:LUK65425 MEG65421:MEG65425 MOC65421:MOC65425 MXY65421:MXY65425 NHU65421:NHU65425 NRQ65421:NRQ65425 OBM65421:OBM65425 OLI65421:OLI65425 OVE65421:OVE65425 PFA65421:PFA65425 POW65421:POW65425 PYS65421:PYS65425 QIO65421:QIO65425 QSK65421:QSK65425 RCG65421:RCG65425 RMC65421:RMC65425 RVY65421:RVY65425 SFU65421:SFU65425 SPQ65421:SPQ65425 SZM65421:SZM65425 TJI65421:TJI65425 TTE65421:TTE65425 UDA65421:UDA65425 UMW65421:UMW65425 UWS65421:UWS65425 VGO65421:VGO65425 VQK65421:VQK65425 WAG65421:WAG65425 WKC65421:WKC65425 WTY65421:WTY65425 U130951:U130955 HM130957:HM130961 RI130957:RI130961 ABE130957:ABE130961 ALA130957:ALA130961 AUW130957:AUW130961 BES130957:BES130961 BOO130957:BOO130961 BYK130957:BYK130961 CIG130957:CIG130961 CSC130957:CSC130961 DBY130957:DBY130961 DLU130957:DLU130961 DVQ130957:DVQ130961 EFM130957:EFM130961 EPI130957:EPI130961 EZE130957:EZE130961 FJA130957:FJA130961 FSW130957:FSW130961 GCS130957:GCS130961 GMO130957:GMO130961 GWK130957:GWK130961 HGG130957:HGG130961 HQC130957:HQC130961 HZY130957:HZY130961 IJU130957:IJU130961 ITQ130957:ITQ130961 JDM130957:JDM130961 JNI130957:JNI130961 JXE130957:JXE130961 KHA130957:KHA130961 KQW130957:KQW130961 LAS130957:LAS130961 LKO130957:LKO130961 LUK130957:LUK130961 MEG130957:MEG130961 MOC130957:MOC130961 MXY130957:MXY130961 NHU130957:NHU130961 NRQ130957:NRQ130961 OBM130957:OBM130961 OLI130957:OLI130961 OVE130957:OVE130961 PFA130957:PFA130961 POW130957:POW130961 PYS130957:PYS130961 QIO130957:QIO130961 QSK130957:QSK130961 RCG130957:RCG130961 RMC130957:RMC130961 RVY130957:RVY130961 SFU130957:SFU130961 SPQ130957:SPQ130961 SZM130957:SZM130961 TJI130957:TJI130961 TTE130957:TTE130961 UDA130957:UDA130961 UMW130957:UMW130961 UWS130957:UWS130961 VGO130957:VGO130961 VQK130957:VQK130961 WAG130957:WAG130961 WKC130957:WKC130961 WTY130957:WTY130961 U196487:U196491 HM196493:HM196497 RI196493:RI196497 ABE196493:ABE196497 ALA196493:ALA196497 AUW196493:AUW196497 BES196493:BES196497 BOO196493:BOO196497 BYK196493:BYK196497 CIG196493:CIG196497 CSC196493:CSC196497 DBY196493:DBY196497 DLU196493:DLU196497 DVQ196493:DVQ196497 EFM196493:EFM196497 EPI196493:EPI196497 EZE196493:EZE196497 FJA196493:FJA196497 FSW196493:FSW196497 GCS196493:GCS196497 GMO196493:GMO196497 GWK196493:GWK196497 HGG196493:HGG196497 HQC196493:HQC196497 HZY196493:HZY196497 IJU196493:IJU196497 ITQ196493:ITQ196497 JDM196493:JDM196497 JNI196493:JNI196497 JXE196493:JXE196497 KHA196493:KHA196497 KQW196493:KQW196497 LAS196493:LAS196497 LKO196493:LKO196497 LUK196493:LUK196497 MEG196493:MEG196497 MOC196493:MOC196497 MXY196493:MXY196497 NHU196493:NHU196497 NRQ196493:NRQ196497 OBM196493:OBM196497 OLI196493:OLI196497 OVE196493:OVE196497 PFA196493:PFA196497 POW196493:POW196497 PYS196493:PYS196497 QIO196493:QIO196497 QSK196493:QSK196497 RCG196493:RCG196497 RMC196493:RMC196497 RVY196493:RVY196497 SFU196493:SFU196497 SPQ196493:SPQ196497 SZM196493:SZM196497 TJI196493:TJI196497 TTE196493:TTE196497 UDA196493:UDA196497 UMW196493:UMW196497 UWS196493:UWS196497 VGO196493:VGO196497 VQK196493:VQK196497 WAG196493:WAG196497 WKC196493:WKC196497 WTY196493:WTY196497 U262023:U262027 HM262029:HM262033 RI262029:RI262033 ABE262029:ABE262033 ALA262029:ALA262033 AUW262029:AUW262033 BES262029:BES262033 BOO262029:BOO262033 BYK262029:BYK262033 CIG262029:CIG262033 CSC262029:CSC262033 DBY262029:DBY262033 DLU262029:DLU262033 DVQ262029:DVQ262033 EFM262029:EFM262033 EPI262029:EPI262033 EZE262029:EZE262033 FJA262029:FJA262033 FSW262029:FSW262033 GCS262029:GCS262033 GMO262029:GMO262033 GWK262029:GWK262033 HGG262029:HGG262033 HQC262029:HQC262033 HZY262029:HZY262033 IJU262029:IJU262033 ITQ262029:ITQ262033 JDM262029:JDM262033 JNI262029:JNI262033 JXE262029:JXE262033 KHA262029:KHA262033 KQW262029:KQW262033 LAS262029:LAS262033 LKO262029:LKO262033 LUK262029:LUK262033 MEG262029:MEG262033 MOC262029:MOC262033 MXY262029:MXY262033 NHU262029:NHU262033 NRQ262029:NRQ262033 OBM262029:OBM262033 OLI262029:OLI262033 OVE262029:OVE262033 PFA262029:PFA262033 POW262029:POW262033 PYS262029:PYS262033 QIO262029:QIO262033 QSK262029:QSK262033 RCG262029:RCG262033 RMC262029:RMC262033 RVY262029:RVY262033 SFU262029:SFU262033 SPQ262029:SPQ262033 SZM262029:SZM262033 TJI262029:TJI262033 TTE262029:TTE262033 UDA262029:UDA262033 UMW262029:UMW262033 UWS262029:UWS262033 VGO262029:VGO262033 VQK262029:VQK262033 WAG262029:WAG262033 WKC262029:WKC262033 WTY262029:WTY262033 U327559:U327563 HM327565:HM327569 RI327565:RI327569 ABE327565:ABE327569 ALA327565:ALA327569 AUW327565:AUW327569 BES327565:BES327569 BOO327565:BOO327569 BYK327565:BYK327569 CIG327565:CIG327569 CSC327565:CSC327569 DBY327565:DBY327569 DLU327565:DLU327569 DVQ327565:DVQ327569 EFM327565:EFM327569 EPI327565:EPI327569 EZE327565:EZE327569 FJA327565:FJA327569 FSW327565:FSW327569 GCS327565:GCS327569 GMO327565:GMO327569 GWK327565:GWK327569 HGG327565:HGG327569 HQC327565:HQC327569 HZY327565:HZY327569 IJU327565:IJU327569 ITQ327565:ITQ327569 JDM327565:JDM327569 JNI327565:JNI327569 JXE327565:JXE327569 KHA327565:KHA327569 KQW327565:KQW327569 LAS327565:LAS327569 LKO327565:LKO327569 LUK327565:LUK327569 MEG327565:MEG327569 MOC327565:MOC327569 MXY327565:MXY327569 NHU327565:NHU327569 NRQ327565:NRQ327569 OBM327565:OBM327569 OLI327565:OLI327569 OVE327565:OVE327569 PFA327565:PFA327569 POW327565:POW327569 PYS327565:PYS327569 QIO327565:QIO327569 QSK327565:QSK327569 RCG327565:RCG327569 RMC327565:RMC327569 RVY327565:RVY327569 SFU327565:SFU327569 SPQ327565:SPQ327569 SZM327565:SZM327569 TJI327565:TJI327569 TTE327565:TTE327569 UDA327565:UDA327569 UMW327565:UMW327569 UWS327565:UWS327569 VGO327565:VGO327569 VQK327565:VQK327569 WAG327565:WAG327569 WKC327565:WKC327569 WTY327565:WTY327569 U393095:U393099 HM393101:HM393105 RI393101:RI393105 ABE393101:ABE393105 ALA393101:ALA393105 AUW393101:AUW393105 BES393101:BES393105 BOO393101:BOO393105 BYK393101:BYK393105 CIG393101:CIG393105 CSC393101:CSC393105 DBY393101:DBY393105 DLU393101:DLU393105 DVQ393101:DVQ393105 EFM393101:EFM393105 EPI393101:EPI393105 EZE393101:EZE393105 FJA393101:FJA393105 FSW393101:FSW393105 GCS393101:GCS393105 GMO393101:GMO393105 GWK393101:GWK393105 HGG393101:HGG393105 HQC393101:HQC393105 HZY393101:HZY393105 IJU393101:IJU393105 ITQ393101:ITQ393105 JDM393101:JDM393105 JNI393101:JNI393105 JXE393101:JXE393105 KHA393101:KHA393105 KQW393101:KQW393105 LAS393101:LAS393105 LKO393101:LKO393105 LUK393101:LUK393105 MEG393101:MEG393105 MOC393101:MOC393105 MXY393101:MXY393105 NHU393101:NHU393105 NRQ393101:NRQ393105 OBM393101:OBM393105 OLI393101:OLI393105 OVE393101:OVE393105 PFA393101:PFA393105 POW393101:POW393105 PYS393101:PYS393105 QIO393101:QIO393105 QSK393101:QSK393105 RCG393101:RCG393105 RMC393101:RMC393105 RVY393101:RVY393105 SFU393101:SFU393105 SPQ393101:SPQ393105 SZM393101:SZM393105 TJI393101:TJI393105 TTE393101:TTE393105 UDA393101:UDA393105 UMW393101:UMW393105 UWS393101:UWS393105 VGO393101:VGO393105 VQK393101:VQK393105 WAG393101:WAG393105 WKC393101:WKC393105 WTY393101:WTY393105 U458631:U458635 HM458637:HM458641 RI458637:RI458641 ABE458637:ABE458641 ALA458637:ALA458641 AUW458637:AUW458641 BES458637:BES458641 BOO458637:BOO458641 BYK458637:BYK458641 CIG458637:CIG458641 CSC458637:CSC458641 DBY458637:DBY458641 DLU458637:DLU458641 DVQ458637:DVQ458641 EFM458637:EFM458641 EPI458637:EPI458641 EZE458637:EZE458641 FJA458637:FJA458641 FSW458637:FSW458641 GCS458637:GCS458641 GMO458637:GMO458641 GWK458637:GWK458641 HGG458637:HGG458641 HQC458637:HQC458641 HZY458637:HZY458641 IJU458637:IJU458641 ITQ458637:ITQ458641 JDM458637:JDM458641 JNI458637:JNI458641 JXE458637:JXE458641 KHA458637:KHA458641 KQW458637:KQW458641 LAS458637:LAS458641 LKO458637:LKO458641 LUK458637:LUK458641 MEG458637:MEG458641 MOC458637:MOC458641 MXY458637:MXY458641 NHU458637:NHU458641 NRQ458637:NRQ458641 OBM458637:OBM458641 OLI458637:OLI458641 OVE458637:OVE458641 PFA458637:PFA458641 POW458637:POW458641 PYS458637:PYS458641 QIO458637:QIO458641 QSK458637:QSK458641 RCG458637:RCG458641 RMC458637:RMC458641 RVY458637:RVY458641 SFU458637:SFU458641 SPQ458637:SPQ458641 SZM458637:SZM458641 TJI458637:TJI458641 TTE458637:TTE458641 UDA458637:UDA458641 UMW458637:UMW458641 UWS458637:UWS458641 VGO458637:VGO458641 VQK458637:VQK458641 WAG458637:WAG458641 WKC458637:WKC458641 WTY458637:WTY458641 U524167:U524171 HM524173:HM524177 RI524173:RI524177 ABE524173:ABE524177 ALA524173:ALA524177 AUW524173:AUW524177 BES524173:BES524177 BOO524173:BOO524177 BYK524173:BYK524177 CIG524173:CIG524177 CSC524173:CSC524177 DBY524173:DBY524177 DLU524173:DLU524177 DVQ524173:DVQ524177 EFM524173:EFM524177 EPI524173:EPI524177 EZE524173:EZE524177 FJA524173:FJA524177 FSW524173:FSW524177 GCS524173:GCS524177 GMO524173:GMO524177 GWK524173:GWK524177 HGG524173:HGG524177 HQC524173:HQC524177 HZY524173:HZY524177 IJU524173:IJU524177 ITQ524173:ITQ524177 JDM524173:JDM524177 JNI524173:JNI524177 JXE524173:JXE524177 KHA524173:KHA524177 KQW524173:KQW524177 LAS524173:LAS524177 LKO524173:LKO524177 LUK524173:LUK524177 MEG524173:MEG524177 MOC524173:MOC524177 MXY524173:MXY524177 NHU524173:NHU524177 NRQ524173:NRQ524177 OBM524173:OBM524177 OLI524173:OLI524177 OVE524173:OVE524177 PFA524173:PFA524177 POW524173:POW524177 PYS524173:PYS524177 QIO524173:QIO524177 QSK524173:QSK524177 RCG524173:RCG524177 RMC524173:RMC524177 RVY524173:RVY524177 SFU524173:SFU524177 SPQ524173:SPQ524177 SZM524173:SZM524177 TJI524173:TJI524177 TTE524173:TTE524177 UDA524173:UDA524177 UMW524173:UMW524177 UWS524173:UWS524177 VGO524173:VGO524177 VQK524173:VQK524177 WAG524173:WAG524177 WKC524173:WKC524177 WTY524173:WTY524177 U589703:U589707 HM589709:HM589713 RI589709:RI589713 ABE589709:ABE589713 ALA589709:ALA589713 AUW589709:AUW589713 BES589709:BES589713 BOO589709:BOO589713 BYK589709:BYK589713 CIG589709:CIG589713 CSC589709:CSC589713 DBY589709:DBY589713 DLU589709:DLU589713 DVQ589709:DVQ589713 EFM589709:EFM589713 EPI589709:EPI589713 EZE589709:EZE589713 FJA589709:FJA589713 FSW589709:FSW589713 GCS589709:GCS589713 GMO589709:GMO589713 GWK589709:GWK589713 HGG589709:HGG589713 HQC589709:HQC589713 HZY589709:HZY589713 IJU589709:IJU589713 ITQ589709:ITQ589713 JDM589709:JDM589713 JNI589709:JNI589713 JXE589709:JXE589713 KHA589709:KHA589713 KQW589709:KQW589713 LAS589709:LAS589713 LKO589709:LKO589713 LUK589709:LUK589713 MEG589709:MEG589713 MOC589709:MOC589713 MXY589709:MXY589713 NHU589709:NHU589713 NRQ589709:NRQ589713 OBM589709:OBM589713 OLI589709:OLI589713 OVE589709:OVE589713 PFA589709:PFA589713 POW589709:POW589713 PYS589709:PYS589713 QIO589709:QIO589713 QSK589709:QSK589713 RCG589709:RCG589713 RMC589709:RMC589713 RVY589709:RVY589713 SFU589709:SFU589713 SPQ589709:SPQ589713 SZM589709:SZM589713 TJI589709:TJI589713 TTE589709:TTE589713 UDA589709:UDA589713 UMW589709:UMW589713 UWS589709:UWS589713 VGO589709:VGO589713 VQK589709:VQK589713 WAG589709:WAG589713 WKC589709:WKC589713 WTY589709:WTY589713 U655239:U655243 HM655245:HM655249 RI655245:RI655249 ABE655245:ABE655249 ALA655245:ALA655249 AUW655245:AUW655249 BES655245:BES655249 BOO655245:BOO655249 BYK655245:BYK655249 CIG655245:CIG655249 CSC655245:CSC655249 DBY655245:DBY655249 DLU655245:DLU655249 DVQ655245:DVQ655249 EFM655245:EFM655249 EPI655245:EPI655249 EZE655245:EZE655249 FJA655245:FJA655249 FSW655245:FSW655249 GCS655245:GCS655249 GMO655245:GMO655249 GWK655245:GWK655249 HGG655245:HGG655249 HQC655245:HQC655249 HZY655245:HZY655249 IJU655245:IJU655249 ITQ655245:ITQ655249 JDM655245:JDM655249 JNI655245:JNI655249 JXE655245:JXE655249 KHA655245:KHA655249 KQW655245:KQW655249 LAS655245:LAS655249 LKO655245:LKO655249 LUK655245:LUK655249 MEG655245:MEG655249 MOC655245:MOC655249 MXY655245:MXY655249 NHU655245:NHU655249 NRQ655245:NRQ655249 OBM655245:OBM655249 OLI655245:OLI655249 OVE655245:OVE655249 PFA655245:PFA655249 POW655245:POW655249 PYS655245:PYS655249 QIO655245:QIO655249 QSK655245:QSK655249 RCG655245:RCG655249 RMC655245:RMC655249 RVY655245:RVY655249 SFU655245:SFU655249 SPQ655245:SPQ655249 SZM655245:SZM655249 TJI655245:TJI655249 TTE655245:TTE655249 UDA655245:UDA655249 UMW655245:UMW655249 UWS655245:UWS655249 VGO655245:VGO655249 VQK655245:VQK655249 WAG655245:WAG655249 WKC655245:WKC655249 WTY655245:WTY655249 U720775:U720779 HM720781:HM720785 RI720781:RI720785 ABE720781:ABE720785 ALA720781:ALA720785 AUW720781:AUW720785 BES720781:BES720785 BOO720781:BOO720785 BYK720781:BYK720785 CIG720781:CIG720785 CSC720781:CSC720785 DBY720781:DBY720785 DLU720781:DLU720785 DVQ720781:DVQ720785 EFM720781:EFM720785 EPI720781:EPI720785 EZE720781:EZE720785 FJA720781:FJA720785 FSW720781:FSW720785 GCS720781:GCS720785 GMO720781:GMO720785 GWK720781:GWK720785 HGG720781:HGG720785 HQC720781:HQC720785 HZY720781:HZY720785 IJU720781:IJU720785 ITQ720781:ITQ720785 JDM720781:JDM720785 JNI720781:JNI720785 JXE720781:JXE720785 KHA720781:KHA720785 KQW720781:KQW720785 LAS720781:LAS720785 LKO720781:LKO720785 LUK720781:LUK720785 MEG720781:MEG720785 MOC720781:MOC720785 MXY720781:MXY720785 NHU720781:NHU720785 NRQ720781:NRQ720785 OBM720781:OBM720785 OLI720781:OLI720785 OVE720781:OVE720785 PFA720781:PFA720785 POW720781:POW720785 PYS720781:PYS720785 QIO720781:QIO720785 QSK720781:QSK720785 RCG720781:RCG720785 RMC720781:RMC720785 RVY720781:RVY720785 SFU720781:SFU720785 SPQ720781:SPQ720785 SZM720781:SZM720785 TJI720781:TJI720785 TTE720781:TTE720785 UDA720781:UDA720785 UMW720781:UMW720785 UWS720781:UWS720785 VGO720781:VGO720785 VQK720781:VQK720785 WAG720781:WAG720785 WKC720781:WKC720785 WTY720781:WTY720785 U786311:U786315 HM786317:HM786321 RI786317:RI786321 ABE786317:ABE786321 ALA786317:ALA786321 AUW786317:AUW786321 BES786317:BES786321 BOO786317:BOO786321 BYK786317:BYK786321 CIG786317:CIG786321 CSC786317:CSC786321 DBY786317:DBY786321 DLU786317:DLU786321 DVQ786317:DVQ786321 EFM786317:EFM786321 EPI786317:EPI786321 EZE786317:EZE786321 FJA786317:FJA786321 FSW786317:FSW786321 GCS786317:GCS786321 GMO786317:GMO786321 GWK786317:GWK786321 HGG786317:HGG786321 HQC786317:HQC786321 HZY786317:HZY786321 IJU786317:IJU786321 ITQ786317:ITQ786321 JDM786317:JDM786321 JNI786317:JNI786321 JXE786317:JXE786321 KHA786317:KHA786321 KQW786317:KQW786321 LAS786317:LAS786321 LKO786317:LKO786321 LUK786317:LUK786321 MEG786317:MEG786321 MOC786317:MOC786321 MXY786317:MXY786321 NHU786317:NHU786321 NRQ786317:NRQ786321 OBM786317:OBM786321 OLI786317:OLI786321 OVE786317:OVE786321 PFA786317:PFA786321 POW786317:POW786321 PYS786317:PYS786321 QIO786317:QIO786321 QSK786317:QSK786321 RCG786317:RCG786321 RMC786317:RMC786321 RVY786317:RVY786321 SFU786317:SFU786321 SPQ786317:SPQ786321 SZM786317:SZM786321 TJI786317:TJI786321 TTE786317:TTE786321 UDA786317:UDA786321 UMW786317:UMW786321 UWS786317:UWS786321 VGO786317:VGO786321 VQK786317:VQK786321 WAG786317:WAG786321 WKC786317:WKC786321 WTY786317:WTY786321 U851847:U851851 HM851853:HM851857 RI851853:RI851857 ABE851853:ABE851857 ALA851853:ALA851857 AUW851853:AUW851857 BES851853:BES851857 BOO851853:BOO851857 BYK851853:BYK851857 CIG851853:CIG851857 CSC851853:CSC851857 DBY851853:DBY851857 DLU851853:DLU851857 DVQ851853:DVQ851857 EFM851853:EFM851857 EPI851853:EPI851857 EZE851853:EZE851857 FJA851853:FJA851857 FSW851853:FSW851857 GCS851853:GCS851857 GMO851853:GMO851857 GWK851853:GWK851857 HGG851853:HGG851857 HQC851853:HQC851857 HZY851853:HZY851857 IJU851853:IJU851857 ITQ851853:ITQ851857 JDM851853:JDM851857 JNI851853:JNI851857 JXE851853:JXE851857 KHA851853:KHA851857 KQW851853:KQW851857 LAS851853:LAS851857 LKO851853:LKO851857 LUK851853:LUK851857 MEG851853:MEG851857 MOC851853:MOC851857 MXY851853:MXY851857 NHU851853:NHU851857 NRQ851853:NRQ851857 OBM851853:OBM851857 OLI851853:OLI851857 OVE851853:OVE851857 PFA851853:PFA851857 POW851853:POW851857 PYS851853:PYS851857 QIO851853:QIO851857 QSK851853:QSK851857 RCG851853:RCG851857 RMC851853:RMC851857 RVY851853:RVY851857 SFU851853:SFU851857 SPQ851853:SPQ851857 SZM851853:SZM851857 TJI851853:TJI851857 TTE851853:TTE851857 UDA851853:UDA851857 UMW851853:UMW851857 UWS851853:UWS851857 VGO851853:VGO851857 VQK851853:VQK851857 WAG851853:WAG851857 WKC851853:WKC851857 WTY851853:WTY851857 U917383:U917387 HM917389:HM917393 RI917389:RI917393 ABE917389:ABE917393 ALA917389:ALA917393 AUW917389:AUW917393 BES917389:BES917393 BOO917389:BOO917393 BYK917389:BYK917393 CIG917389:CIG917393 CSC917389:CSC917393 DBY917389:DBY917393 DLU917389:DLU917393 DVQ917389:DVQ917393 EFM917389:EFM917393 EPI917389:EPI917393 EZE917389:EZE917393 FJA917389:FJA917393 FSW917389:FSW917393 GCS917389:GCS917393 GMO917389:GMO917393 GWK917389:GWK917393 HGG917389:HGG917393 HQC917389:HQC917393 HZY917389:HZY917393 IJU917389:IJU917393 ITQ917389:ITQ917393 JDM917389:JDM917393 JNI917389:JNI917393 JXE917389:JXE917393 KHA917389:KHA917393 KQW917389:KQW917393 LAS917389:LAS917393 LKO917389:LKO917393 LUK917389:LUK917393 MEG917389:MEG917393 MOC917389:MOC917393 MXY917389:MXY917393 NHU917389:NHU917393 NRQ917389:NRQ917393 OBM917389:OBM917393 OLI917389:OLI917393 OVE917389:OVE917393 PFA917389:PFA917393 POW917389:POW917393 PYS917389:PYS917393 QIO917389:QIO917393 QSK917389:QSK917393 RCG917389:RCG917393 RMC917389:RMC917393 RVY917389:RVY917393 SFU917389:SFU917393 SPQ917389:SPQ917393 SZM917389:SZM917393 TJI917389:TJI917393 TTE917389:TTE917393 UDA917389:UDA917393 UMW917389:UMW917393 UWS917389:UWS917393 VGO917389:VGO917393 VQK917389:VQK917393 WAG917389:WAG917393 WKC917389:WKC917393 WTY917389:WTY917393 U982919:U982923 HM982925:HM982929 RI982925:RI982929 ABE982925:ABE982929 ALA982925:ALA982929 AUW982925:AUW982929 BES982925:BES982929 BOO982925:BOO982929 BYK982925:BYK982929 CIG982925:CIG982929 CSC982925:CSC982929 DBY982925:DBY982929 DLU982925:DLU982929 DVQ982925:DVQ982929 EFM982925:EFM982929 EPI982925:EPI982929 EZE982925:EZE982929 FJA982925:FJA982929 FSW982925:FSW982929 GCS982925:GCS982929 GMO982925:GMO982929 GWK982925:GWK982929 HGG982925:HGG982929 HQC982925:HQC982929 HZY982925:HZY982929 IJU982925:IJU982929 ITQ982925:ITQ982929 JDM982925:JDM982929 JNI982925:JNI982929 JXE982925:JXE982929 KHA982925:KHA982929 KQW982925:KQW982929 LAS982925:LAS982929 LKO982925:LKO982929 LUK982925:LUK982929 MEG982925:MEG982929 MOC982925:MOC982929 MXY982925:MXY982929 NHU982925:NHU982929 NRQ982925:NRQ982929 OBM982925:OBM982929 OLI982925:OLI982929 OVE982925:OVE982929 PFA982925:PFA982929 POW982925:POW982929 PYS982925:PYS982929 QIO982925:QIO982929 QSK982925:QSK982929 RCG982925:RCG982929 RMC982925:RMC982929 RVY982925:RVY982929 SFU982925:SFU982929 SPQ982925:SPQ982929 SZM982925:SZM982929 TJI982925:TJI982929 TTE982925:TTE982929 UDA982925:UDA982929 UMW982925:UMW982929 UWS982925:UWS982929 VGO982925:VGO982929 VQK982925:VQK982929 WAG982925:WAG982929 WKC982925:WKC982929 WTY982925:WTY982929 R982913:R982917 Q982919:Q982923 R917377:R917381 Q917383:Q917387 R851841:R851845 Q851847:Q851851 R786305:R786309 Q786311:Q786315 R720769:R720773 Q720775:Q720779 R655233:R655237 Q655239:Q655243 R589697:R589701 Q589703:Q589707 R524161:R524165 Q524167:Q524171 R458625:R458629 Q458631:Q458635 R393089:R393093 Q393095:Q393099 R327553:R327557 Q327559:Q327563 R262017:R262021 Q262023:Q262027 R196481:R196485 Q196487:Q196491 R130945:R130949 Q130951:Q130955 R65409:R65413 Q65415:Q65419 WSM12 WIQ12 VYU12 VOY12 VFC12 UVG12 ULK12 UBO12 TRS12 THW12 SYA12 SOE12 SEI12 RUM12 RKQ12 RAU12 QQY12 QHC12 PXG12 PNK12 PDO12 OTS12 OJW12 OAA12 NQE12 NGI12 MWM12 MMQ12 MCU12 LSY12 LJC12 KZG12 KPK12 KFO12 JVS12 JLW12 JCA12 ISE12 III12 HYM12 HOQ12 HEU12 GUY12 GLC12 GBG12 FRK12 FHO12 EXS12 ENW12 EEA12 DUE12 DKI12 DAM12 CQQ12 CGU12 BWY12 BNC12 BDG12 ATK12 AJO12 ZS12 PW12 GA12 WRU12 WHY12 VYC12 VOG12 VEK12 UUO12 UKS12 UAW12 TRA12 THE12 SXI12 SNM12 SDQ12 RTU12 RJY12 RAC12 QQG12 QGK12 PWO12 PMS12 PCW12 OTA12 OJE12 NZI12 NPM12 NFQ12 MVU12 MLY12 MCC12 LSG12 LIK12 KYO12 KOS12 KEW12 JVA12 JLE12 JBI12 IRM12 IHQ12 HXU12 HNY12 HEC12 GUG12 GKK12 GAO12 FQS12 FGW12 EXA12 ENE12 EDI12 DTM12 DJQ12 CZU12 CPY12 CGC12 BWG12 BMK12 BCO12 ASS12 AIW12 ZA12 PE12 FI12 WSH12:WSI12 WIL12:WIM12 VYP12:VYQ12 VOT12:VOU12 VEX12:VEY12 UVB12:UVC12 ULF12:ULG12 UBJ12:UBK12 TRN12:TRO12 THR12:THS12 SXV12:SXW12 SNZ12:SOA12 SED12:SEE12 RUH12:RUI12 RKL12:RKM12 RAP12:RAQ12 QQT12:QQU12 QGX12:QGY12 PXB12:PXC12 PNF12:PNG12 PDJ12:PDK12 OTN12:OTO12 OJR12:OJS12 NZV12:NZW12 NPZ12:NQA12 NGD12:NGE12 MWH12:MWI12 MML12:MMM12 MCP12:MCQ12 LST12:LSU12 LIX12:LIY12 KZB12:KZC12 KPF12:KPG12 KFJ12:KFK12 JVN12:JVO12 JLR12:JLS12 JBV12:JBW12 IRZ12:ISA12 IID12:IIE12 HYH12:HYI12 HOL12:HOM12 HEP12:HEQ12 GUT12:GUU12 GKX12:GKY12 GBB12:GBC12 FRF12:FRG12 FHJ12:FHK12 EXN12:EXO12 ENR12:ENS12 EDV12:EDW12 DTZ12:DUA12 DKD12:DKE12 DAH12:DAI12 CQL12:CQM12 CGP12:CGQ12 BWT12:BWU12 BMX12:BMY12 BDB12:BDC12 ATF12:ATG12 AJJ12:AJK12 ZN12:ZO12 PR12:PS12 FV12:FW12 WSK12 WIO12 VYS12 VOW12 VFA12 UVE12 ULI12 UBM12 TRQ12 THU12 SXY12 SOC12 SEG12 RUK12 RKO12 RAS12 QQW12 QHA12 PXE12 PNI12 PDM12 OTQ12 OJU12 NZY12 NQC12 NGG12 MWK12 MMO12 MCS12 LSW12 LJA12 KZE12 KPI12 KFM12 JVQ12 JLU12 JBY12 ISC12 IIG12 HYK12 HOO12 HES12 GUW12 GLA12 GBE12 FRI12 FHM12 EXQ12 ENU12 EDY12 DUC12 DKG12 DAK12 CQO12 CGS12 BWW12 BNA12 BDE12 ATI12 AJM12 ZQ12 PU12 FY12 WRW12:WRX12 WIA12:WIB12 VYE12:VYF12 VOI12:VOJ12 VEM12:VEN12 UUQ12:UUR12 UKU12:UKV12 UAY12:UAZ12 TRC12:TRD12 THG12:THH12 SXK12:SXL12 SNO12:SNP12 SDS12:SDT12 RTW12:RTX12 RKA12:RKB12 RAE12:RAF12 QQI12:QQJ12 QGM12:QGN12 PWQ12:PWR12 PMU12:PMV12 PCY12:PCZ12 OTC12:OTD12 OJG12:OJH12 NZK12:NZL12 NPO12:NPP12 NFS12:NFT12 MVW12:MVX12 MMA12:MMB12 MCE12:MCF12 LSI12:LSJ12 LIM12:LIN12 KYQ12:KYR12 KOU12:KOV12 KEY12:KEZ12 JVC12:JVD12 JLG12:JLH12 JBK12:JBL12 IRO12:IRP12 IHS12:IHT12 HXW12:HXX12 HOA12:HOB12 HEE12:HEF12 GUI12:GUJ12 GKM12:GKN12 GAQ12:GAR12 FQU12:FQV12 FGY12:FGZ12 EXC12:EXD12 ENG12:ENH12 EDK12:EDL12 DTO12:DTP12 DJS12:DJT12 CZW12:CZX12 CQA12:CQB12 CGE12:CGF12 BWI12:BWJ12 BMM12:BMN12 BCQ12:BCR12 ASU12:ASV12 AIY12:AIZ12 ZC12:ZD12 PG12:PH12 WSU13:WSU23 WIY13:WIY23 VZC13:VZC23 VPG13:VPG23 VFK13:VFK23 UVO13:UVO23 ULS13:ULS23 UBW13:UBW23 TSA13:TSA23 TIE13:TIE23 SYI13:SYI23 SOM13:SOM23 SEQ13:SEQ23 RUU13:RUU23 RKY13:RKY23 RBC13:RBC23 QRG13:QRG23 QHK13:QHK23 PXO13:PXO23 PNS13:PNS23 PDW13:PDW23 OUA13:OUA23 OKE13:OKE23 OAI13:OAI23 NQM13:NQM23 NGQ13:NGQ23 MWU13:MWU23 MMY13:MMY23 MDC13:MDC23 LTG13:LTG23 LJK13:LJK23 KZO13:KZO23 KPS13:KPS23 KFW13:KFW23 JWA13:JWA23 JME13:JME23 JCI13:JCI23 ISM13:ISM23 IIQ13:IIQ23 HYU13:HYU23 HOY13:HOY23 HFC13:HFC23 GVG13:GVG23 GLK13:GLK23 GBO13:GBO23 FRS13:FRS23 FHW13:FHW23 EYA13:EYA23 EOE13:EOE23 EEI13:EEI23 DUM13:DUM23 DKQ13:DKQ23 DAU13:DAU23 CQY13:CQY23 CHC13:CHC23 BXG13:BXG23 BNK13:BNK23 BDO13:BDO23 ATS13:ATS23 AJW13:AJW23 AAA13:AAA23 QE13:QE23 GI13:GI23 WSC13:WSC23 WIG13:WIG23 VYK13:VYK23 VOO13:VOO23 VES13:VES23 UUW13:UUW23 ULA13:ULA23 UBE13:UBE23 TRI13:TRI23 THM13:THM23 SXQ13:SXQ23 SNU13:SNU23 SDY13:SDY23 RUC13:RUC23 RKG13:RKG23 RAK13:RAK23 QQO13:QQO23 QGS13:QGS23 PWW13:PWW23 PNA13:PNA23 PDE13:PDE23 OTI13:OTI23 OJM13:OJM23 NZQ13:NZQ23 NPU13:NPU23 NFY13:NFY23 MWC13:MWC23 MMG13:MMG23 MCK13:MCK23 LSO13:LSO23 LIS13:LIS23 KYW13:KYW23 KPA13:KPA23 KFE13:KFE23 JVI13:JVI23 JLM13:JLM23 JBQ13:JBQ23 IRU13:IRU23 IHY13:IHY23 HYC13:HYC23 HOG13:HOG23 HEK13:HEK23 GUO13:GUO23 GKS13:GKS23 GAW13:GAW23 FRA13:FRA23 FHE13:FHE23 EXI13:EXI23 ENM13:ENM23 EDQ13:EDQ23 DTU13:DTU23 DJY13:DJY23 DAC13:DAC23 CQG13:CQG23 CGK13:CGK23 BWO13:BWO23 BMS13:BMS23 BCW13:BCW23 ATA13:ATA23 AJE13:AJE23 ZI13:ZI23 PM13:PM23 FQ13:FQ23 WSP13:WSQ23 WIT13:WIU23 VYX13:VYY23 VPB13:VPC23 VFF13:VFG23 UVJ13:UVK23 ULN13:ULO23 UBR13:UBS23 TRV13:TRW23 THZ13:TIA23 SYD13:SYE23 SOH13:SOI23 SEL13:SEM23 RUP13:RUQ23 RKT13:RKU23 RAX13:RAY23 QRB13:QRC23 QHF13:QHG23 PXJ13:PXK23 PNN13:PNO23 PDR13:PDS23 OTV13:OTW23 OJZ13:OKA23 OAD13:OAE23 NQH13:NQI23 NGL13:NGM23 MWP13:MWQ23 MMT13:MMU23 MCX13:MCY23 LTB13:LTC23 LJF13:LJG23 KZJ13:KZK23 KPN13:KPO23 KFR13:KFS23 JVV13:JVW23 JLZ13:JMA23 JCD13:JCE23 ISH13:ISI23 IIL13:IIM23 HYP13:HYQ23 HOT13:HOU23 HEX13:HEY23 GVB13:GVC23 GLF13:GLG23 GBJ13:GBK23 FRN13:FRO23 FHR13:FHS23 EXV13:EXW23 ENZ13:EOA23 EED13:EEE23 DUH13:DUI23 DKL13:DKM23 DAP13:DAQ23 CQT13:CQU23 CGX13:CGY23 BXB13:BXC23 BNF13:BNG23 BDJ13:BDK23 ATN13:ATO23 AJR13:AJS23 ZV13:ZW23 PZ13:QA23 GD13:GE23 WSS13:WSS23 WIW13:WIW23 VZA13:VZA23 VPE13:VPE23 VFI13:VFI23 UVM13:UVM23 ULQ13:ULQ23 UBU13:UBU23 TRY13:TRY23 TIC13:TIC23 SYG13:SYG23 SOK13:SOK23 SEO13:SEO23 RUS13:RUS23 RKW13:RKW23 RBA13:RBA23 QRE13:QRE23 QHI13:QHI23 PXM13:PXM23 PNQ13:PNQ23 PDU13:PDU23 OTY13:OTY23 OKC13:OKC23 OAG13:OAG23 NQK13:NQK23 NGO13:NGO23 MWS13:MWS23 MMW13:MMW23 MDA13:MDA23 LTE13:LTE23 LJI13:LJI23 KZM13:KZM23 KPQ13:KPQ23 KFU13:KFU23 JVY13:JVY23 JMC13:JMC23 JCG13:JCG23 ISK13:ISK23 IIO13:IIO23 HYS13:HYS23 HOW13:HOW23 HFA13:HFA23 GVE13:GVE23 GLI13:GLI23 GBM13:GBM23 FRQ13:FRQ23 FHU13:FHU23 EXY13:EXY23 EOC13:EOC23 EEG13:EEG23 DUK13:DUK23 DKO13:DKO23 DAS13:DAS23 CQW13:CQW23 CHA13:CHA23 BXE13:BXE23 BNI13:BNI23 BDM13:BDM23 ATQ13:ATQ23 AJU13:AJU23 ZY13:ZY23 QC13:QC23 GG13:GG23 WSE13:WSF23 WII13:WIJ23 VYM13:VYN23 VOQ13:VOR23 VEU13:VEV23 UUY13:UUZ23 ULC13:ULD23 UBG13:UBH23 TRK13:TRL23 THO13:THP23 SXS13:SXT23 SNW13:SNX23 SEA13:SEB23 RUE13:RUF23 RKI13:RKJ23 RAM13:RAN23 QQQ13:QQR23 QGU13:QGV23 PWY13:PWZ23 PNC13:PND23 PDG13:PDH23 OTK13:OTL23 OJO13:OJP23 NZS13:NZT23 NPW13:NPX23 NGA13:NGB23 MWE13:MWF23 MMI13:MMJ23 MCM13:MCN23 LSQ13:LSR23 LIU13:LIV23 KYY13:KYZ23 KPC13:KPD23 KFG13:KFH23 JVK13:JVL23 JLO13:JLP23 JBS13:JBT23 IRW13:IRX23 IIA13:IIB23 HYE13:HYF23 HOI13:HOJ23 HEM13:HEN23 GUQ13:GUR23 GKU13:GKV23 GAY13:GAZ23 FRC13:FRD23 FHG13:FHH23 EXK13:EXL23 ENO13:ENP23 EDS13:EDT23 DTW13:DTX23 DKA13:DKB23 DAE13:DAF23 CQI13:CQJ23 CGM13:CGN23 BWQ13:BWR23 BMU13:BMV23 BCY13:BCZ23 ATC13:ATD23 AJG13:AJH23 ZK13:ZL23 PO13:PP23 FS13:FT23" xr:uid="{00000000-0002-0000-0200-000000000000}">
      <formula1>reponse</formula1>
    </dataValidation>
    <dataValidation allowBlank="1" showInputMessage="1" showErrorMessage="1" promptTitle="Attention!" prompt="Une réponse en jours est attendue" sqref="HE65421:HE65427 RA65421:RA65427 AAW65421:AAW65427 AKS65421:AKS65427 AUO65421:AUO65427 BEK65421:BEK65427 BOG65421:BOG65427 BYC65421:BYC65427 CHY65421:CHY65427 CRU65421:CRU65427 DBQ65421:DBQ65427 DLM65421:DLM65427 DVI65421:DVI65427 EFE65421:EFE65427 EPA65421:EPA65427 EYW65421:EYW65427 FIS65421:FIS65427 FSO65421:FSO65427 GCK65421:GCK65427 GMG65421:GMG65427 GWC65421:GWC65427 HFY65421:HFY65427 HPU65421:HPU65427 HZQ65421:HZQ65427 IJM65421:IJM65427 ITI65421:ITI65427 JDE65421:JDE65427 JNA65421:JNA65427 JWW65421:JWW65427 KGS65421:KGS65427 KQO65421:KQO65427 LAK65421:LAK65427 LKG65421:LKG65427 LUC65421:LUC65427 MDY65421:MDY65427 MNU65421:MNU65427 MXQ65421:MXQ65427 NHM65421:NHM65427 NRI65421:NRI65427 OBE65421:OBE65427 OLA65421:OLA65427 OUW65421:OUW65427 PES65421:PES65427 POO65421:POO65427 PYK65421:PYK65427 QIG65421:QIG65427 QSC65421:QSC65427 RBY65421:RBY65427 RLU65421:RLU65427 RVQ65421:RVQ65427 SFM65421:SFM65427 SPI65421:SPI65427 SZE65421:SZE65427 TJA65421:TJA65427 TSW65421:TSW65427 UCS65421:UCS65427 UMO65421:UMO65427 UWK65421:UWK65427 VGG65421:VGG65427 VQC65421:VQC65427 VZY65421:VZY65427 WJU65421:WJU65427 WTQ65421:WTQ65427 HE130957:HE130963 RA130957:RA130963 AAW130957:AAW130963 AKS130957:AKS130963 AUO130957:AUO130963 BEK130957:BEK130963 BOG130957:BOG130963 BYC130957:BYC130963 CHY130957:CHY130963 CRU130957:CRU130963 DBQ130957:DBQ130963 DLM130957:DLM130963 DVI130957:DVI130963 EFE130957:EFE130963 EPA130957:EPA130963 EYW130957:EYW130963 FIS130957:FIS130963 FSO130957:FSO130963 GCK130957:GCK130963 GMG130957:GMG130963 GWC130957:GWC130963 HFY130957:HFY130963 HPU130957:HPU130963 HZQ130957:HZQ130963 IJM130957:IJM130963 ITI130957:ITI130963 JDE130957:JDE130963 JNA130957:JNA130963 JWW130957:JWW130963 KGS130957:KGS130963 KQO130957:KQO130963 LAK130957:LAK130963 LKG130957:LKG130963 LUC130957:LUC130963 MDY130957:MDY130963 MNU130957:MNU130963 MXQ130957:MXQ130963 NHM130957:NHM130963 NRI130957:NRI130963 OBE130957:OBE130963 OLA130957:OLA130963 OUW130957:OUW130963 PES130957:PES130963 POO130957:POO130963 PYK130957:PYK130963 QIG130957:QIG130963 QSC130957:QSC130963 RBY130957:RBY130963 RLU130957:RLU130963 RVQ130957:RVQ130963 SFM130957:SFM130963 SPI130957:SPI130963 SZE130957:SZE130963 TJA130957:TJA130963 TSW130957:TSW130963 UCS130957:UCS130963 UMO130957:UMO130963 UWK130957:UWK130963 VGG130957:VGG130963 VQC130957:VQC130963 VZY130957:VZY130963 WJU130957:WJU130963 WTQ130957:WTQ130963 HE196493:HE196499 RA196493:RA196499 AAW196493:AAW196499 AKS196493:AKS196499 AUO196493:AUO196499 BEK196493:BEK196499 BOG196493:BOG196499 BYC196493:BYC196499 CHY196493:CHY196499 CRU196493:CRU196499 DBQ196493:DBQ196499 DLM196493:DLM196499 DVI196493:DVI196499 EFE196493:EFE196499 EPA196493:EPA196499 EYW196493:EYW196499 FIS196493:FIS196499 FSO196493:FSO196499 GCK196493:GCK196499 GMG196493:GMG196499 GWC196493:GWC196499 HFY196493:HFY196499 HPU196493:HPU196499 HZQ196493:HZQ196499 IJM196493:IJM196499 ITI196493:ITI196499 JDE196493:JDE196499 JNA196493:JNA196499 JWW196493:JWW196499 KGS196493:KGS196499 KQO196493:KQO196499 LAK196493:LAK196499 LKG196493:LKG196499 LUC196493:LUC196499 MDY196493:MDY196499 MNU196493:MNU196499 MXQ196493:MXQ196499 NHM196493:NHM196499 NRI196493:NRI196499 OBE196493:OBE196499 OLA196493:OLA196499 OUW196493:OUW196499 PES196493:PES196499 POO196493:POO196499 PYK196493:PYK196499 QIG196493:QIG196499 QSC196493:QSC196499 RBY196493:RBY196499 RLU196493:RLU196499 RVQ196493:RVQ196499 SFM196493:SFM196499 SPI196493:SPI196499 SZE196493:SZE196499 TJA196493:TJA196499 TSW196493:TSW196499 UCS196493:UCS196499 UMO196493:UMO196499 UWK196493:UWK196499 VGG196493:VGG196499 VQC196493:VQC196499 VZY196493:VZY196499 WJU196493:WJU196499 WTQ196493:WTQ196499 HE262029:HE262035 RA262029:RA262035 AAW262029:AAW262035 AKS262029:AKS262035 AUO262029:AUO262035 BEK262029:BEK262035 BOG262029:BOG262035 BYC262029:BYC262035 CHY262029:CHY262035 CRU262029:CRU262035 DBQ262029:DBQ262035 DLM262029:DLM262035 DVI262029:DVI262035 EFE262029:EFE262035 EPA262029:EPA262035 EYW262029:EYW262035 FIS262029:FIS262035 FSO262029:FSO262035 GCK262029:GCK262035 GMG262029:GMG262035 GWC262029:GWC262035 HFY262029:HFY262035 HPU262029:HPU262035 HZQ262029:HZQ262035 IJM262029:IJM262035 ITI262029:ITI262035 JDE262029:JDE262035 JNA262029:JNA262035 JWW262029:JWW262035 KGS262029:KGS262035 KQO262029:KQO262035 LAK262029:LAK262035 LKG262029:LKG262035 LUC262029:LUC262035 MDY262029:MDY262035 MNU262029:MNU262035 MXQ262029:MXQ262035 NHM262029:NHM262035 NRI262029:NRI262035 OBE262029:OBE262035 OLA262029:OLA262035 OUW262029:OUW262035 PES262029:PES262035 POO262029:POO262035 PYK262029:PYK262035 QIG262029:QIG262035 QSC262029:QSC262035 RBY262029:RBY262035 RLU262029:RLU262035 RVQ262029:RVQ262035 SFM262029:SFM262035 SPI262029:SPI262035 SZE262029:SZE262035 TJA262029:TJA262035 TSW262029:TSW262035 UCS262029:UCS262035 UMO262029:UMO262035 UWK262029:UWK262035 VGG262029:VGG262035 VQC262029:VQC262035 VZY262029:VZY262035 WJU262029:WJU262035 WTQ262029:WTQ262035 HE327565:HE327571 RA327565:RA327571 AAW327565:AAW327571 AKS327565:AKS327571 AUO327565:AUO327571 BEK327565:BEK327571 BOG327565:BOG327571 BYC327565:BYC327571 CHY327565:CHY327571 CRU327565:CRU327571 DBQ327565:DBQ327571 DLM327565:DLM327571 DVI327565:DVI327571 EFE327565:EFE327571 EPA327565:EPA327571 EYW327565:EYW327571 FIS327565:FIS327571 FSO327565:FSO327571 GCK327565:GCK327571 GMG327565:GMG327571 GWC327565:GWC327571 HFY327565:HFY327571 HPU327565:HPU327571 HZQ327565:HZQ327571 IJM327565:IJM327571 ITI327565:ITI327571 JDE327565:JDE327571 JNA327565:JNA327571 JWW327565:JWW327571 KGS327565:KGS327571 KQO327565:KQO327571 LAK327565:LAK327571 LKG327565:LKG327571 LUC327565:LUC327571 MDY327565:MDY327571 MNU327565:MNU327571 MXQ327565:MXQ327571 NHM327565:NHM327571 NRI327565:NRI327571 OBE327565:OBE327571 OLA327565:OLA327571 OUW327565:OUW327571 PES327565:PES327571 POO327565:POO327571 PYK327565:PYK327571 QIG327565:QIG327571 QSC327565:QSC327571 RBY327565:RBY327571 RLU327565:RLU327571 RVQ327565:RVQ327571 SFM327565:SFM327571 SPI327565:SPI327571 SZE327565:SZE327571 TJA327565:TJA327571 TSW327565:TSW327571 UCS327565:UCS327571 UMO327565:UMO327571 UWK327565:UWK327571 VGG327565:VGG327571 VQC327565:VQC327571 VZY327565:VZY327571 WJU327565:WJU327571 WTQ327565:WTQ327571 HE393101:HE393107 RA393101:RA393107 AAW393101:AAW393107 AKS393101:AKS393107 AUO393101:AUO393107 BEK393101:BEK393107 BOG393101:BOG393107 BYC393101:BYC393107 CHY393101:CHY393107 CRU393101:CRU393107 DBQ393101:DBQ393107 DLM393101:DLM393107 DVI393101:DVI393107 EFE393101:EFE393107 EPA393101:EPA393107 EYW393101:EYW393107 FIS393101:FIS393107 FSO393101:FSO393107 GCK393101:GCK393107 GMG393101:GMG393107 GWC393101:GWC393107 HFY393101:HFY393107 HPU393101:HPU393107 HZQ393101:HZQ393107 IJM393101:IJM393107 ITI393101:ITI393107 JDE393101:JDE393107 JNA393101:JNA393107 JWW393101:JWW393107 KGS393101:KGS393107 KQO393101:KQO393107 LAK393101:LAK393107 LKG393101:LKG393107 LUC393101:LUC393107 MDY393101:MDY393107 MNU393101:MNU393107 MXQ393101:MXQ393107 NHM393101:NHM393107 NRI393101:NRI393107 OBE393101:OBE393107 OLA393101:OLA393107 OUW393101:OUW393107 PES393101:PES393107 POO393101:POO393107 PYK393101:PYK393107 QIG393101:QIG393107 QSC393101:QSC393107 RBY393101:RBY393107 RLU393101:RLU393107 RVQ393101:RVQ393107 SFM393101:SFM393107 SPI393101:SPI393107 SZE393101:SZE393107 TJA393101:TJA393107 TSW393101:TSW393107 UCS393101:UCS393107 UMO393101:UMO393107 UWK393101:UWK393107 VGG393101:VGG393107 VQC393101:VQC393107 VZY393101:VZY393107 WJU393101:WJU393107 WTQ393101:WTQ393107 HE458637:HE458643 RA458637:RA458643 AAW458637:AAW458643 AKS458637:AKS458643 AUO458637:AUO458643 BEK458637:BEK458643 BOG458637:BOG458643 BYC458637:BYC458643 CHY458637:CHY458643 CRU458637:CRU458643 DBQ458637:DBQ458643 DLM458637:DLM458643 DVI458637:DVI458643 EFE458637:EFE458643 EPA458637:EPA458643 EYW458637:EYW458643 FIS458637:FIS458643 FSO458637:FSO458643 GCK458637:GCK458643 GMG458637:GMG458643 GWC458637:GWC458643 HFY458637:HFY458643 HPU458637:HPU458643 HZQ458637:HZQ458643 IJM458637:IJM458643 ITI458637:ITI458643 JDE458637:JDE458643 JNA458637:JNA458643 JWW458637:JWW458643 KGS458637:KGS458643 KQO458637:KQO458643 LAK458637:LAK458643 LKG458637:LKG458643 LUC458637:LUC458643 MDY458637:MDY458643 MNU458637:MNU458643 MXQ458637:MXQ458643 NHM458637:NHM458643 NRI458637:NRI458643 OBE458637:OBE458643 OLA458637:OLA458643 OUW458637:OUW458643 PES458637:PES458643 POO458637:POO458643 PYK458637:PYK458643 QIG458637:QIG458643 QSC458637:QSC458643 RBY458637:RBY458643 RLU458637:RLU458643 RVQ458637:RVQ458643 SFM458637:SFM458643 SPI458637:SPI458643 SZE458637:SZE458643 TJA458637:TJA458643 TSW458637:TSW458643 UCS458637:UCS458643 UMO458637:UMO458643 UWK458637:UWK458643 VGG458637:VGG458643 VQC458637:VQC458643 VZY458637:VZY458643 WJU458637:WJU458643 WTQ458637:WTQ458643 HE524173:HE524179 RA524173:RA524179 AAW524173:AAW524179 AKS524173:AKS524179 AUO524173:AUO524179 BEK524173:BEK524179 BOG524173:BOG524179 BYC524173:BYC524179 CHY524173:CHY524179 CRU524173:CRU524179 DBQ524173:DBQ524179 DLM524173:DLM524179 DVI524173:DVI524179 EFE524173:EFE524179 EPA524173:EPA524179 EYW524173:EYW524179 FIS524173:FIS524179 FSO524173:FSO524179 GCK524173:GCK524179 GMG524173:GMG524179 GWC524173:GWC524179 HFY524173:HFY524179 HPU524173:HPU524179 HZQ524173:HZQ524179 IJM524173:IJM524179 ITI524173:ITI524179 JDE524173:JDE524179 JNA524173:JNA524179 JWW524173:JWW524179 KGS524173:KGS524179 KQO524173:KQO524179 LAK524173:LAK524179 LKG524173:LKG524179 LUC524173:LUC524179 MDY524173:MDY524179 MNU524173:MNU524179 MXQ524173:MXQ524179 NHM524173:NHM524179 NRI524173:NRI524179 OBE524173:OBE524179 OLA524173:OLA524179 OUW524173:OUW524179 PES524173:PES524179 POO524173:POO524179 PYK524173:PYK524179 QIG524173:QIG524179 QSC524173:QSC524179 RBY524173:RBY524179 RLU524173:RLU524179 RVQ524173:RVQ524179 SFM524173:SFM524179 SPI524173:SPI524179 SZE524173:SZE524179 TJA524173:TJA524179 TSW524173:TSW524179 UCS524173:UCS524179 UMO524173:UMO524179 UWK524173:UWK524179 VGG524173:VGG524179 VQC524173:VQC524179 VZY524173:VZY524179 WJU524173:WJU524179 WTQ524173:WTQ524179 HE589709:HE589715 RA589709:RA589715 AAW589709:AAW589715 AKS589709:AKS589715 AUO589709:AUO589715 BEK589709:BEK589715 BOG589709:BOG589715 BYC589709:BYC589715 CHY589709:CHY589715 CRU589709:CRU589715 DBQ589709:DBQ589715 DLM589709:DLM589715 DVI589709:DVI589715 EFE589709:EFE589715 EPA589709:EPA589715 EYW589709:EYW589715 FIS589709:FIS589715 FSO589709:FSO589715 GCK589709:GCK589715 GMG589709:GMG589715 GWC589709:GWC589715 HFY589709:HFY589715 HPU589709:HPU589715 HZQ589709:HZQ589715 IJM589709:IJM589715 ITI589709:ITI589715 JDE589709:JDE589715 JNA589709:JNA589715 JWW589709:JWW589715 KGS589709:KGS589715 KQO589709:KQO589715 LAK589709:LAK589715 LKG589709:LKG589715 LUC589709:LUC589715 MDY589709:MDY589715 MNU589709:MNU589715 MXQ589709:MXQ589715 NHM589709:NHM589715 NRI589709:NRI589715 OBE589709:OBE589715 OLA589709:OLA589715 OUW589709:OUW589715 PES589709:PES589715 POO589709:POO589715 PYK589709:PYK589715 QIG589709:QIG589715 QSC589709:QSC589715 RBY589709:RBY589715 RLU589709:RLU589715 RVQ589709:RVQ589715 SFM589709:SFM589715 SPI589709:SPI589715 SZE589709:SZE589715 TJA589709:TJA589715 TSW589709:TSW589715 UCS589709:UCS589715 UMO589709:UMO589715 UWK589709:UWK589715 VGG589709:VGG589715 VQC589709:VQC589715 VZY589709:VZY589715 WJU589709:WJU589715 WTQ589709:WTQ589715 HE655245:HE655251 RA655245:RA655251 AAW655245:AAW655251 AKS655245:AKS655251 AUO655245:AUO655251 BEK655245:BEK655251 BOG655245:BOG655251 BYC655245:BYC655251 CHY655245:CHY655251 CRU655245:CRU655251 DBQ655245:DBQ655251 DLM655245:DLM655251 DVI655245:DVI655251 EFE655245:EFE655251 EPA655245:EPA655251 EYW655245:EYW655251 FIS655245:FIS655251 FSO655245:FSO655251 GCK655245:GCK655251 GMG655245:GMG655251 GWC655245:GWC655251 HFY655245:HFY655251 HPU655245:HPU655251 HZQ655245:HZQ655251 IJM655245:IJM655251 ITI655245:ITI655251 JDE655245:JDE655251 JNA655245:JNA655251 JWW655245:JWW655251 KGS655245:KGS655251 KQO655245:KQO655251 LAK655245:LAK655251 LKG655245:LKG655251 LUC655245:LUC655251 MDY655245:MDY655251 MNU655245:MNU655251 MXQ655245:MXQ655251 NHM655245:NHM655251 NRI655245:NRI655251 OBE655245:OBE655251 OLA655245:OLA655251 OUW655245:OUW655251 PES655245:PES655251 POO655245:POO655251 PYK655245:PYK655251 QIG655245:QIG655251 QSC655245:QSC655251 RBY655245:RBY655251 RLU655245:RLU655251 RVQ655245:RVQ655251 SFM655245:SFM655251 SPI655245:SPI655251 SZE655245:SZE655251 TJA655245:TJA655251 TSW655245:TSW655251 UCS655245:UCS655251 UMO655245:UMO655251 UWK655245:UWK655251 VGG655245:VGG655251 VQC655245:VQC655251 VZY655245:VZY655251 WJU655245:WJU655251 WTQ655245:WTQ655251 HE720781:HE720787 RA720781:RA720787 AAW720781:AAW720787 AKS720781:AKS720787 AUO720781:AUO720787 BEK720781:BEK720787 BOG720781:BOG720787 BYC720781:BYC720787 CHY720781:CHY720787 CRU720781:CRU720787 DBQ720781:DBQ720787 DLM720781:DLM720787 DVI720781:DVI720787 EFE720781:EFE720787 EPA720781:EPA720787 EYW720781:EYW720787 FIS720781:FIS720787 FSO720781:FSO720787 GCK720781:GCK720787 GMG720781:GMG720787 GWC720781:GWC720787 HFY720781:HFY720787 HPU720781:HPU720787 HZQ720781:HZQ720787 IJM720781:IJM720787 ITI720781:ITI720787 JDE720781:JDE720787 JNA720781:JNA720787 JWW720781:JWW720787 KGS720781:KGS720787 KQO720781:KQO720787 LAK720781:LAK720787 LKG720781:LKG720787 LUC720781:LUC720787 MDY720781:MDY720787 MNU720781:MNU720787 MXQ720781:MXQ720787 NHM720781:NHM720787 NRI720781:NRI720787 OBE720781:OBE720787 OLA720781:OLA720787 OUW720781:OUW720787 PES720781:PES720787 POO720781:POO720787 PYK720781:PYK720787 QIG720781:QIG720787 QSC720781:QSC720787 RBY720781:RBY720787 RLU720781:RLU720787 RVQ720781:RVQ720787 SFM720781:SFM720787 SPI720781:SPI720787 SZE720781:SZE720787 TJA720781:TJA720787 TSW720781:TSW720787 UCS720781:UCS720787 UMO720781:UMO720787 UWK720781:UWK720787 VGG720781:VGG720787 VQC720781:VQC720787 VZY720781:VZY720787 WJU720781:WJU720787 WTQ720781:WTQ720787 HE786317:HE786323 RA786317:RA786323 AAW786317:AAW786323 AKS786317:AKS786323 AUO786317:AUO786323 BEK786317:BEK786323 BOG786317:BOG786323 BYC786317:BYC786323 CHY786317:CHY786323 CRU786317:CRU786323 DBQ786317:DBQ786323 DLM786317:DLM786323 DVI786317:DVI786323 EFE786317:EFE786323 EPA786317:EPA786323 EYW786317:EYW786323 FIS786317:FIS786323 FSO786317:FSO786323 GCK786317:GCK786323 GMG786317:GMG786323 GWC786317:GWC786323 HFY786317:HFY786323 HPU786317:HPU786323 HZQ786317:HZQ786323 IJM786317:IJM786323 ITI786317:ITI786323 JDE786317:JDE786323 JNA786317:JNA786323 JWW786317:JWW786323 KGS786317:KGS786323 KQO786317:KQO786323 LAK786317:LAK786323 LKG786317:LKG786323 LUC786317:LUC786323 MDY786317:MDY786323 MNU786317:MNU786323 MXQ786317:MXQ786323 NHM786317:NHM786323 NRI786317:NRI786323 OBE786317:OBE786323 OLA786317:OLA786323 OUW786317:OUW786323 PES786317:PES786323 POO786317:POO786323 PYK786317:PYK786323 QIG786317:QIG786323 QSC786317:QSC786323 RBY786317:RBY786323 RLU786317:RLU786323 RVQ786317:RVQ786323 SFM786317:SFM786323 SPI786317:SPI786323 SZE786317:SZE786323 TJA786317:TJA786323 TSW786317:TSW786323 UCS786317:UCS786323 UMO786317:UMO786323 UWK786317:UWK786323 VGG786317:VGG786323 VQC786317:VQC786323 VZY786317:VZY786323 WJU786317:WJU786323 WTQ786317:WTQ786323 HE851853:HE851859 RA851853:RA851859 AAW851853:AAW851859 AKS851853:AKS851859 AUO851853:AUO851859 BEK851853:BEK851859 BOG851853:BOG851859 BYC851853:BYC851859 CHY851853:CHY851859 CRU851853:CRU851859 DBQ851853:DBQ851859 DLM851853:DLM851859 DVI851853:DVI851859 EFE851853:EFE851859 EPA851853:EPA851859 EYW851853:EYW851859 FIS851853:FIS851859 FSO851853:FSO851859 GCK851853:GCK851859 GMG851853:GMG851859 GWC851853:GWC851859 HFY851853:HFY851859 HPU851853:HPU851859 HZQ851853:HZQ851859 IJM851853:IJM851859 ITI851853:ITI851859 JDE851853:JDE851859 JNA851853:JNA851859 JWW851853:JWW851859 KGS851853:KGS851859 KQO851853:KQO851859 LAK851853:LAK851859 LKG851853:LKG851859 LUC851853:LUC851859 MDY851853:MDY851859 MNU851853:MNU851859 MXQ851853:MXQ851859 NHM851853:NHM851859 NRI851853:NRI851859 OBE851853:OBE851859 OLA851853:OLA851859 OUW851853:OUW851859 PES851853:PES851859 POO851853:POO851859 PYK851853:PYK851859 QIG851853:QIG851859 QSC851853:QSC851859 RBY851853:RBY851859 RLU851853:RLU851859 RVQ851853:RVQ851859 SFM851853:SFM851859 SPI851853:SPI851859 SZE851853:SZE851859 TJA851853:TJA851859 TSW851853:TSW851859 UCS851853:UCS851859 UMO851853:UMO851859 UWK851853:UWK851859 VGG851853:VGG851859 VQC851853:VQC851859 VZY851853:VZY851859 WJU851853:WJU851859 WTQ851853:WTQ851859 HE917389:HE917395 RA917389:RA917395 AAW917389:AAW917395 AKS917389:AKS917395 AUO917389:AUO917395 BEK917389:BEK917395 BOG917389:BOG917395 BYC917389:BYC917395 CHY917389:CHY917395 CRU917389:CRU917395 DBQ917389:DBQ917395 DLM917389:DLM917395 DVI917389:DVI917395 EFE917389:EFE917395 EPA917389:EPA917395 EYW917389:EYW917395 FIS917389:FIS917395 FSO917389:FSO917395 GCK917389:GCK917395 GMG917389:GMG917395 GWC917389:GWC917395 HFY917389:HFY917395 HPU917389:HPU917395 HZQ917389:HZQ917395 IJM917389:IJM917395 ITI917389:ITI917395 JDE917389:JDE917395 JNA917389:JNA917395 JWW917389:JWW917395 KGS917389:KGS917395 KQO917389:KQO917395 LAK917389:LAK917395 LKG917389:LKG917395 LUC917389:LUC917395 MDY917389:MDY917395 MNU917389:MNU917395 MXQ917389:MXQ917395 NHM917389:NHM917395 NRI917389:NRI917395 OBE917389:OBE917395 OLA917389:OLA917395 OUW917389:OUW917395 PES917389:PES917395 POO917389:POO917395 PYK917389:PYK917395 QIG917389:QIG917395 QSC917389:QSC917395 RBY917389:RBY917395 RLU917389:RLU917395 RVQ917389:RVQ917395 SFM917389:SFM917395 SPI917389:SPI917395 SZE917389:SZE917395 TJA917389:TJA917395 TSW917389:TSW917395 UCS917389:UCS917395 UMO917389:UMO917395 UWK917389:UWK917395 VGG917389:VGG917395 VQC917389:VQC917395 VZY917389:VZY917395 WJU917389:WJU917395 WTQ917389:WTQ917395 HE982925:HE982931 RA982925:RA982931 AAW982925:AAW982931 AKS982925:AKS982931 AUO982925:AUO982931 BEK982925:BEK982931 BOG982925:BOG982931 BYC982925:BYC982931 CHY982925:CHY982931 CRU982925:CRU982931 DBQ982925:DBQ982931 DLM982925:DLM982931 DVI982925:DVI982931 EFE982925:EFE982931 EPA982925:EPA982931 EYW982925:EYW982931 FIS982925:FIS982931 FSO982925:FSO982931 GCK982925:GCK982931 GMG982925:GMG982931 GWC982925:GWC982931 HFY982925:HFY982931 HPU982925:HPU982931 HZQ982925:HZQ982931 IJM982925:IJM982931 ITI982925:ITI982931 JDE982925:JDE982931 JNA982925:JNA982931 JWW982925:JWW982931 KGS982925:KGS982931 KQO982925:KQO982931 LAK982925:LAK982931 LKG982925:LKG982931 LUC982925:LUC982931 MDY982925:MDY982931 MNU982925:MNU982931 MXQ982925:MXQ982931 NHM982925:NHM982931 NRI982925:NRI982931 OBE982925:OBE982931 OLA982925:OLA982931 OUW982925:OUW982931 PES982925:PES982931 POO982925:POO982931 PYK982925:PYK982931 QIG982925:QIG982931 QSC982925:QSC982931 RBY982925:RBY982931 RLU982925:RLU982931 RVQ982925:RVQ982931 SFM982925:SFM982931 SPI982925:SPI982931 SZE982925:SZE982931 TJA982925:TJA982931 TSW982925:TSW982931 UCS982925:UCS982931 UMO982925:UMO982931 UWK982925:UWK982931 VGG982925:VGG982931 VQC982925:VQC982931 VZY982925:VZY982931 WJU982925:WJU982931 WTQ982925:WTQ982931 FS12 PO12 ZK12 AJG12 ATC12 BCY12 BMU12 BWQ12 CGM12 CQI12 DAE12 DKA12 DTW12 EDS12 ENO12 EXK12 FHG12 FRC12 GAY12 GKU12 GUQ12 HEM12 HOI12 HYE12 IIA12 IRW12 JBS12 JLO12 JVK12 KFG12 KPC12 KYY12 LIU12 LSQ12 MCM12 MMI12 MWE12 NGA12 NPW12 NZS12 OJO12 OTK12 PDG12 PNC12 PWY12 QGU12 QQQ12 RAM12 RKI12 RUE12 SEA12 SNW12 SXS12 THO12 TRK12 UBG12 ULC12 UUY12 VEU12 VOQ12 VYM12 WII12 WSE12 PW13:PW23 ZS13:ZS23 AJO13:AJO23 ATK13:ATK23 BDG13:BDG23 BNC13:BNC23 BWY13:BWY23 CGU13:CGU23 CQQ13:CQQ23 DAM13:DAM23 DKI13:DKI23 DUE13:DUE23 EEA13:EEA23 ENW13:ENW23 EXS13:EXS23 FHO13:FHO23 FRK13:FRK23 GBG13:GBG23 GLC13:GLC23 GUY13:GUY23 HEU13:HEU23 HOQ13:HOQ23 HYM13:HYM23 III13:III23 ISE13:ISE23 JCA13:JCA23 JLW13:JLW23 JVS13:JVS23 KFO13:KFO23 KPK13:KPK23 KZG13:KZG23 LJC13:LJC23 LSY13:LSY23 MCU13:MCU23 MMQ13:MMQ23 MWM13:MWM23 NGI13:NGI23 NQE13:NQE23 OAA13:OAA23 OJW13:OJW23 OTS13:OTS23 PDO13:PDO23 PNK13:PNK23 PXG13:PXG23 QHC13:QHC23 QQY13:QQY23 RAU13:RAU23 RKQ13:RKQ23 RUM13:RUM23 SEI13:SEI23 SOE13:SOE23 SYA13:SYA23 THW13:THW23 TRS13:TRS23 UBO13:UBO23 ULK13:ULK23 UVG13:UVG23 VFC13:VFC23 VOY13:VOY23 VYU13:VYU23 WIQ13:WIQ23 WSM13:WSM23 GA13:GA23" xr:uid="{00000000-0002-0000-0200-000001000000}"/>
    <dataValidation allowBlank="1" showInputMessage="1" showErrorMessage="1" promptTitle="Attention!" prompt="Une réponse allant de 0 à 12 mois est attendue._x000a_" sqref="HG65421:HG65425 RC65421:RC65425 AAY65421:AAY65425 AKU65421:AKU65425 AUQ65421:AUQ65425 BEM65421:BEM65425 BOI65421:BOI65425 BYE65421:BYE65425 CIA65421:CIA65425 CRW65421:CRW65425 DBS65421:DBS65425 DLO65421:DLO65425 DVK65421:DVK65425 EFG65421:EFG65425 EPC65421:EPC65425 EYY65421:EYY65425 FIU65421:FIU65425 FSQ65421:FSQ65425 GCM65421:GCM65425 GMI65421:GMI65425 GWE65421:GWE65425 HGA65421:HGA65425 HPW65421:HPW65425 HZS65421:HZS65425 IJO65421:IJO65425 ITK65421:ITK65425 JDG65421:JDG65425 JNC65421:JNC65425 JWY65421:JWY65425 KGU65421:KGU65425 KQQ65421:KQQ65425 LAM65421:LAM65425 LKI65421:LKI65425 LUE65421:LUE65425 MEA65421:MEA65425 MNW65421:MNW65425 MXS65421:MXS65425 NHO65421:NHO65425 NRK65421:NRK65425 OBG65421:OBG65425 OLC65421:OLC65425 OUY65421:OUY65425 PEU65421:PEU65425 POQ65421:POQ65425 PYM65421:PYM65425 QII65421:QII65425 QSE65421:QSE65425 RCA65421:RCA65425 RLW65421:RLW65425 RVS65421:RVS65425 SFO65421:SFO65425 SPK65421:SPK65425 SZG65421:SZG65425 TJC65421:TJC65425 TSY65421:TSY65425 UCU65421:UCU65425 UMQ65421:UMQ65425 UWM65421:UWM65425 VGI65421:VGI65425 VQE65421:VQE65425 WAA65421:WAA65425 WJW65421:WJW65425 WTS65421:WTS65425 HG130957:HG130961 RC130957:RC130961 AAY130957:AAY130961 AKU130957:AKU130961 AUQ130957:AUQ130961 BEM130957:BEM130961 BOI130957:BOI130961 BYE130957:BYE130961 CIA130957:CIA130961 CRW130957:CRW130961 DBS130957:DBS130961 DLO130957:DLO130961 DVK130957:DVK130961 EFG130957:EFG130961 EPC130957:EPC130961 EYY130957:EYY130961 FIU130957:FIU130961 FSQ130957:FSQ130961 GCM130957:GCM130961 GMI130957:GMI130961 GWE130957:GWE130961 HGA130957:HGA130961 HPW130957:HPW130961 HZS130957:HZS130961 IJO130957:IJO130961 ITK130957:ITK130961 JDG130957:JDG130961 JNC130957:JNC130961 JWY130957:JWY130961 KGU130957:KGU130961 KQQ130957:KQQ130961 LAM130957:LAM130961 LKI130957:LKI130961 LUE130957:LUE130961 MEA130957:MEA130961 MNW130957:MNW130961 MXS130957:MXS130961 NHO130957:NHO130961 NRK130957:NRK130961 OBG130957:OBG130961 OLC130957:OLC130961 OUY130957:OUY130961 PEU130957:PEU130961 POQ130957:POQ130961 PYM130957:PYM130961 QII130957:QII130961 QSE130957:QSE130961 RCA130957:RCA130961 RLW130957:RLW130961 RVS130957:RVS130961 SFO130957:SFO130961 SPK130957:SPK130961 SZG130957:SZG130961 TJC130957:TJC130961 TSY130957:TSY130961 UCU130957:UCU130961 UMQ130957:UMQ130961 UWM130957:UWM130961 VGI130957:VGI130961 VQE130957:VQE130961 WAA130957:WAA130961 WJW130957:WJW130961 WTS130957:WTS130961 HG196493:HG196497 RC196493:RC196497 AAY196493:AAY196497 AKU196493:AKU196497 AUQ196493:AUQ196497 BEM196493:BEM196497 BOI196493:BOI196497 BYE196493:BYE196497 CIA196493:CIA196497 CRW196493:CRW196497 DBS196493:DBS196497 DLO196493:DLO196497 DVK196493:DVK196497 EFG196493:EFG196497 EPC196493:EPC196497 EYY196493:EYY196497 FIU196493:FIU196497 FSQ196493:FSQ196497 GCM196493:GCM196497 GMI196493:GMI196497 GWE196493:GWE196497 HGA196493:HGA196497 HPW196493:HPW196497 HZS196493:HZS196497 IJO196493:IJO196497 ITK196493:ITK196497 JDG196493:JDG196497 JNC196493:JNC196497 JWY196493:JWY196497 KGU196493:KGU196497 KQQ196493:KQQ196497 LAM196493:LAM196497 LKI196493:LKI196497 LUE196493:LUE196497 MEA196493:MEA196497 MNW196493:MNW196497 MXS196493:MXS196497 NHO196493:NHO196497 NRK196493:NRK196497 OBG196493:OBG196497 OLC196493:OLC196497 OUY196493:OUY196497 PEU196493:PEU196497 POQ196493:POQ196497 PYM196493:PYM196497 QII196493:QII196497 QSE196493:QSE196497 RCA196493:RCA196497 RLW196493:RLW196497 RVS196493:RVS196497 SFO196493:SFO196497 SPK196493:SPK196497 SZG196493:SZG196497 TJC196493:TJC196497 TSY196493:TSY196497 UCU196493:UCU196497 UMQ196493:UMQ196497 UWM196493:UWM196497 VGI196493:VGI196497 VQE196493:VQE196497 WAA196493:WAA196497 WJW196493:WJW196497 WTS196493:WTS196497 HG262029:HG262033 RC262029:RC262033 AAY262029:AAY262033 AKU262029:AKU262033 AUQ262029:AUQ262033 BEM262029:BEM262033 BOI262029:BOI262033 BYE262029:BYE262033 CIA262029:CIA262033 CRW262029:CRW262033 DBS262029:DBS262033 DLO262029:DLO262033 DVK262029:DVK262033 EFG262029:EFG262033 EPC262029:EPC262033 EYY262029:EYY262033 FIU262029:FIU262033 FSQ262029:FSQ262033 GCM262029:GCM262033 GMI262029:GMI262033 GWE262029:GWE262033 HGA262029:HGA262033 HPW262029:HPW262033 HZS262029:HZS262033 IJO262029:IJO262033 ITK262029:ITK262033 JDG262029:JDG262033 JNC262029:JNC262033 JWY262029:JWY262033 KGU262029:KGU262033 KQQ262029:KQQ262033 LAM262029:LAM262033 LKI262029:LKI262033 LUE262029:LUE262033 MEA262029:MEA262033 MNW262029:MNW262033 MXS262029:MXS262033 NHO262029:NHO262033 NRK262029:NRK262033 OBG262029:OBG262033 OLC262029:OLC262033 OUY262029:OUY262033 PEU262029:PEU262033 POQ262029:POQ262033 PYM262029:PYM262033 QII262029:QII262033 QSE262029:QSE262033 RCA262029:RCA262033 RLW262029:RLW262033 RVS262029:RVS262033 SFO262029:SFO262033 SPK262029:SPK262033 SZG262029:SZG262033 TJC262029:TJC262033 TSY262029:TSY262033 UCU262029:UCU262033 UMQ262029:UMQ262033 UWM262029:UWM262033 VGI262029:VGI262033 VQE262029:VQE262033 WAA262029:WAA262033 WJW262029:WJW262033 WTS262029:WTS262033 HG327565:HG327569 RC327565:RC327569 AAY327565:AAY327569 AKU327565:AKU327569 AUQ327565:AUQ327569 BEM327565:BEM327569 BOI327565:BOI327569 BYE327565:BYE327569 CIA327565:CIA327569 CRW327565:CRW327569 DBS327565:DBS327569 DLO327565:DLO327569 DVK327565:DVK327569 EFG327565:EFG327569 EPC327565:EPC327569 EYY327565:EYY327569 FIU327565:FIU327569 FSQ327565:FSQ327569 GCM327565:GCM327569 GMI327565:GMI327569 GWE327565:GWE327569 HGA327565:HGA327569 HPW327565:HPW327569 HZS327565:HZS327569 IJO327565:IJO327569 ITK327565:ITK327569 JDG327565:JDG327569 JNC327565:JNC327569 JWY327565:JWY327569 KGU327565:KGU327569 KQQ327565:KQQ327569 LAM327565:LAM327569 LKI327565:LKI327569 LUE327565:LUE327569 MEA327565:MEA327569 MNW327565:MNW327569 MXS327565:MXS327569 NHO327565:NHO327569 NRK327565:NRK327569 OBG327565:OBG327569 OLC327565:OLC327569 OUY327565:OUY327569 PEU327565:PEU327569 POQ327565:POQ327569 PYM327565:PYM327569 QII327565:QII327569 QSE327565:QSE327569 RCA327565:RCA327569 RLW327565:RLW327569 RVS327565:RVS327569 SFO327565:SFO327569 SPK327565:SPK327569 SZG327565:SZG327569 TJC327565:TJC327569 TSY327565:TSY327569 UCU327565:UCU327569 UMQ327565:UMQ327569 UWM327565:UWM327569 VGI327565:VGI327569 VQE327565:VQE327569 WAA327565:WAA327569 WJW327565:WJW327569 WTS327565:WTS327569 HG393101:HG393105 RC393101:RC393105 AAY393101:AAY393105 AKU393101:AKU393105 AUQ393101:AUQ393105 BEM393101:BEM393105 BOI393101:BOI393105 BYE393101:BYE393105 CIA393101:CIA393105 CRW393101:CRW393105 DBS393101:DBS393105 DLO393101:DLO393105 DVK393101:DVK393105 EFG393101:EFG393105 EPC393101:EPC393105 EYY393101:EYY393105 FIU393101:FIU393105 FSQ393101:FSQ393105 GCM393101:GCM393105 GMI393101:GMI393105 GWE393101:GWE393105 HGA393101:HGA393105 HPW393101:HPW393105 HZS393101:HZS393105 IJO393101:IJO393105 ITK393101:ITK393105 JDG393101:JDG393105 JNC393101:JNC393105 JWY393101:JWY393105 KGU393101:KGU393105 KQQ393101:KQQ393105 LAM393101:LAM393105 LKI393101:LKI393105 LUE393101:LUE393105 MEA393101:MEA393105 MNW393101:MNW393105 MXS393101:MXS393105 NHO393101:NHO393105 NRK393101:NRK393105 OBG393101:OBG393105 OLC393101:OLC393105 OUY393101:OUY393105 PEU393101:PEU393105 POQ393101:POQ393105 PYM393101:PYM393105 QII393101:QII393105 QSE393101:QSE393105 RCA393101:RCA393105 RLW393101:RLW393105 RVS393101:RVS393105 SFO393101:SFO393105 SPK393101:SPK393105 SZG393101:SZG393105 TJC393101:TJC393105 TSY393101:TSY393105 UCU393101:UCU393105 UMQ393101:UMQ393105 UWM393101:UWM393105 VGI393101:VGI393105 VQE393101:VQE393105 WAA393101:WAA393105 WJW393101:WJW393105 WTS393101:WTS393105 HG458637:HG458641 RC458637:RC458641 AAY458637:AAY458641 AKU458637:AKU458641 AUQ458637:AUQ458641 BEM458637:BEM458641 BOI458637:BOI458641 BYE458637:BYE458641 CIA458637:CIA458641 CRW458637:CRW458641 DBS458637:DBS458641 DLO458637:DLO458641 DVK458637:DVK458641 EFG458637:EFG458641 EPC458637:EPC458641 EYY458637:EYY458641 FIU458637:FIU458641 FSQ458637:FSQ458641 GCM458637:GCM458641 GMI458637:GMI458641 GWE458637:GWE458641 HGA458637:HGA458641 HPW458637:HPW458641 HZS458637:HZS458641 IJO458637:IJO458641 ITK458637:ITK458641 JDG458637:JDG458641 JNC458637:JNC458641 JWY458637:JWY458641 KGU458637:KGU458641 KQQ458637:KQQ458641 LAM458637:LAM458641 LKI458637:LKI458641 LUE458637:LUE458641 MEA458637:MEA458641 MNW458637:MNW458641 MXS458637:MXS458641 NHO458637:NHO458641 NRK458637:NRK458641 OBG458637:OBG458641 OLC458637:OLC458641 OUY458637:OUY458641 PEU458637:PEU458641 POQ458637:POQ458641 PYM458637:PYM458641 QII458637:QII458641 QSE458637:QSE458641 RCA458637:RCA458641 RLW458637:RLW458641 RVS458637:RVS458641 SFO458637:SFO458641 SPK458637:SPK458641 SZG458637:SZG458641 TJC458637:TJC458641 TSY458637:TSY458641 UCU458637:UCU458641 UMQ458637:UMQ458641 UWM458637:UWM458641 VGI458637:VGI458641 VQE458637:VQE458641 WAA458637:WAA458641 WJW458637:WJW458641 WTS458637:WTS458641 HG524173:HG524177 RC524173:RC524177 AAY524173:AAY524177 AKU524173:AKU524177 AUQ524173:AUQ524177 BEM524173:BEM524177 BOI524173:BOI524177 BYE524173:BYE524177 CIA524173:CIA524177 CRW524173:CRW524177 DBS524173:DBS524177 DLO524173:DLO524177 DVK524173:DVK524177 EFG524173:EFG524177 EPC524173:EPC524177 EYY524173:EYY524177 FIU524173:FIU524177 FSQ524173:FSQ524177 GCM524173:GCM524177 GMI524173:GMI524177 GWE524173:GWE524177 HGA524173:HGA524177 HPW524173:HPW524177 HZS524173:HZS524177 IJO524173:IJO524177 ITK524173:ITK524177 JDG524173:JDG524177 JNC524173:JNC524177 JWY524173:JWY524177 KGU524173:KGU524177 KQQ524173:KQQ524177 LAM524173:LAM524177 LKI524173:LKI524177 LUE524173:LUE524177 MEA524173:MEA524177 MNW524173:MNW524177 MXS524173:MXS524177 NHO524173:NHO524177 NRK524173:NRK524177 OBG524173:OBG524177 OLC524173:OLC524177 OUY524173:OUY524177 PEU524173:PEU524177 POQ524173:POQ524177 PYM524173:PYM524177 QII524173:QII524177 QSE524173:QSE524177 RCA524173:RCA524177 RLW524173:RLW524177 RVS524173:RVS524177 SFO524173:SFO524177 SPK524173:SPK524177 SZG524173:SZG524177 TJC524173:TJC524177 TSY524173:TSY524177 UCU524173:UCU524177 UMQ524173:UMQ524177 UWM524173:UWM524177 VGI524173:VGI524177 VQE524173:VQE524177 WAA524173:WAA524177 WJW524173:WJW524177 WTS524173:WTS524177 HG589709:HG589713 RC589709:RC589713 AAY589709:AAY589713 AKU589709:AKU589713 AUQ589709:AUQ589713 BEM589709:BEM589713 BOI589709:BOI589713 BYE589709:BYE589713 CIA589709:CIA589713 CRW589709:CRW589713 DBS589709:DBS589713 DLO589709:DLO589713 DVK589709:DVK589713 EFG589709:EFG589713 EPC589709:EPC589713 EYY589709:EYY589713 FIU589709:FIU589713 FSQ589709:FSQ589713 GCM589709:GCM589713 GMI589709:GMI589713 GWE589709:GWE589713 HGA589709:HGA589713 HPW589709:HPW589713 HZS589709:HZS589713 IJO589709:IJO589713 ITK589709:ITK589713 JDG589709:JDG589713 JNC589709:JNC589713 JWY589709:JWY589713 KGU589709:KGU589713 KQQ589709:KQQ589713 LAM589709:LAM589713 LKI589709:LKI589713 LUE589709:LUE589713 MEA589709:MEA589713 MNW589709:MNW589713 MXS589709:MXS589713 NHO589709:NHO589713 NRK589709:NRK589713 OBG589709:OBG589713 OLC589709:OLC589713 OUY589709:OUY589713 PEU589709:PEU589713 POQ589709:POQ589713 PYM589709:PYM589713 QII589709:QII589713 QSE589709:QSE589713 RCA589709:RCA589713 RLW589709:RLW589713 RVS589709:RVS589713 SFO589709:SFO589713 SPK589709:SPK589713 SZG589709:SZG589713 TJC589709:TJC589713 TSY589709:TSY589713 UCU589709:UCU589713 UMQ589709:UMQ589713 UWM589709:UWM589713 VGI589709:VGI589713 VQE589709:VQE589713 WAA589709:WAA589713 WJW589709:WJW589713 WTS589709:WTS589713 HG655245:HG655249 RC655245:RC655249 AAY655245:AAY655249 AKU655245:AKU655249 AUQ655245:AUQ655249 BEM655245:BEM655249 BOI655245:BOI655249 BYE655245:BYE655249 CIA655245:CIA655249 CRW655245:CRW655249 DBS655245:DBS655249 DLO655245:DLO655249 DVK655245:DVK655249 EFG655245:EFG655249 EPC655245:EPC655249 EYY655245:EYY655249 FIU655245:FIU655249 FSQ655245:FSQ655249 GCM655245:GCM655249 GMI655245:GMI655249 GWE655245:GWE655249 HGA655245:HGA655249 HPW655245:HPW655249 HZS655245:HZS655249 IJO655245:IJO655249 ITK655245:ITK655249 JDG655245:JDG655249 JNC655245:JNC655249 JWY655245:JWY655249 KGU655245:KGU655249 KQQ655245:KQQ655249 LAM655245:LAM655249 LKI655245:LKI655249 LUE655245:LUE655249 MEA655245:MEA655249 MNW655245:MNW655249 MXS655245:MXS655249 NHO655245:NHO655249 NRK655245:NRK655249 OBG655245:OBG655249 OLC655245:OLC655249 OUY655245:OUY655249 PEU655245:PEU655249 POQ655245:POQ655249 PYM655245:PYM655249 QII655245:QII655249 QSE655245:QSE655249 RCA655245:RCA655249 RLW655245:RLW655249 RVS655245:RVS655249 SFO655245:SFO655249 SPK655245:SPK655249 SZG655245:SZG655249 TJC655245:TJC655249 TSY655245:TSY655249 UCU655245:UCU655249 UMQ655245:UMQ655249 UWM655245:UWM655249 VGI655245:VGI655249 VQE655245:VQE655249 WAA655245:WAA655249 WJW655245:WJW655249 WTS655245:WTS655249 HG720781:HG720785 RC720781:RC720785 AAY720781:AAY720785 AKU720781:AKU720785 AUQ720781:AUQ720785 BEM720781:BEM720785 BOI720781:BOI720785 BYE720781:BYE720785 CIA720781:CIA720785 CRW720781:CRW720785 DBS720781:DBS720785 DLO720781:DLO720785 DVK720781:DVK720785 EFG720781:EFG720785 EPC720781:EPC720785 EYY720781:EYY720785 FIU720781:FIU720785 FSQ720781:FSQ720785 GCM720781:GCM720785 GMI720781:GMI720785 GWE720781:GWE720785 HGA720781:HGA720785 HPW720781:HPW720785 HZS720781:HZS720785 IJO720781:IJO720785 ITK720781:ITK720785 JDG720781:JDG720785 JNC720781:JNC720785 JWY720781:JWY720785 KGU720781:KGU720785 KQQ720781:KQQ720785 LAM720781:LAM720785 LKI720781:LKI720785 LUE720781:LUE720785 MEA720781:MEA720785 MNW720781:MNW720785 MXS720781:MXS720785 NHO720781:NHO720785 NRK720781:NRK720785 OBG720781:OBG720785 OLC720781:OLC720785 OUY720781:OUY720785 PEU720781:PEU720785 POQ720781:POQ720785 PYM720781:PYM720785 QII720781:QII720785 QSE720781:QSE720785 RCA720781:RCA720785 RLW720781:RLW720785 RVS720781:RVS720785 SFO720781:SFO720785 SPK720781:SPK720785 SZG720781:SZG720785 TJC720781:TJC720785 TSY720781:TSY720785 UCU720781:UCU720785 UMQ720781:UMQ720785 UWM720781:UWM720785 VGI720781:VGI720785 VQE720781:VQE720785 WAA720781:WAA720785 WJW720781:WJW720785 WTS720781:WTS720785 HG786317:HG786321 RC786317:RC786321 AAY786317:AAY786321 AKU786317:AKU786321 AUQ786317:AUQ786321 BEM786317:BEM786321 BOI786317:BOI786321 BYE786317:BYE786321 CIA786317:CIA786321 CRW786317:CRW786321 DBS786317:DBS786321 DLO786317:DLO786321 DVK786317:DVK786321 EFG786317:EFG786321 EPC786317:EPC786321 EYY786317:EYY786321 FIU786317:FIU786321 FSQ786317:FSQ786321 GCM786317:GCM786321 GMI786317:GMI786321 GWE786317:GWE786321 HGA786317:HGA786321 HPW786317:HPW786321 HZS786317:HZS786321 IJO786317:IJO786321 ITK786317:ITK786321 JDG786317:JDG786321 JNC786317:JNC786321 JWY786317:JWY786321 KGU786317:KGU786321 KQQ786317:KQQ786321 LAM786317:LAM786321 LKI786317:LKI786321 LUE786317:LUE786321 MEA786317:MEA786321 MNW786317:MNW786321 MXS786317:MXS786321 NHO786317:NHO786321 NRK786317:NRK786321 OBG786317:OBG786321 OLC786317:OLC786321 OUY786317:OUY786321 PEU786317:PEU786321 POQ786317:POQ786321 PYM786317:PYM786321 QII786317:QII786321 QSE786317:QSE786321 RCA786317:RCA786321 RLW786317:RLW786321 RVS786317:RVS786321 SFO786317:SFO786321 SPK786317:SPK786321 SZG786317:SZG786321 TJC786317:TJC786321 TSY786317:TSY786321 UCU786317:UCU786321 UMQ786317:UMQ786321 UWM786317:UWM786321 VGI786317:VGI786321 VQE786317:VQE786321 WAA786317:WAA786321 WJW786317:WJW786321 WTS786317:WTS786321 HG851853:HG851857 RC851853:RC851857 AAY851853:AAY851857 AKU851853:AKU851857 AUQ851853:AUQ851857 BEM851853:BEM851857 BOI851853:BOI851857 BYE851853:BYE851857 CIA851853:CIA851857 CRW851853:CRW851857 DBS851853:DBS851857 DLO851853:DLO851857 DVK851853:DVK851857 EFG851853:EFG851857 EPC851853:EPC851857 EYY851853:EYY851857 FIU851853:FIU851857 FSQ851853:FSQ851857 GCM851853:GCM851857 GMI851853:GMI851857 GWE851853:GWE851857 HGA851853:HGA851857 HPW851853:HPW851857 HZS851853:HZS851857 IJO851853:IJO851857 ITK851853:ITK851857 JDG851853:JDG851857 JNC851853:JNC851857 JWY851853:JWY851857 KGU851853:KGU851857 KQQ851853:KQQ851857 LAM851853:LAM851857 LKI851853:LKI851857 LUE851853:LUE851857 MEA851853:MEA851857 MNW851853:MNW851857 MXS851853:MXS851857 NHO851853:NHO851857 NRK851853:NRK851857 OBG851853:OBG851857 OLC851853:OLC851857 OUY851853:OUY851857 PEU851853:PEU851857 POQ851853:POQ851857 PYM851853:PYM851857 QII851853:QII851857 QSE851853:QSE851857 RCA851853:RCA851857 RLW851853:RLW851857 RVS851853:RVS851857 SFO851853:SFO851857 SPK851853:SPK851857 SZG851853:SZG851857 TJC851853:TJC851857 TSY851853:TSY851857 UCU851853:UCU851857 UMQ851853:UMQ851857 UWM851853:UWM851857 VGI851853:VGI851857 VQE851853:VQE851857 WAA851853:WAA851857 WJW851853:WJW851857 WTS851853:WTS851857 HG917389:HG917393 RC917389:RC917393 AAY917389:AAY917393 AKU917389:AKU917393 AUQ917389:AUQ917393 BEM917389:BEM917393 BOI917389:BOI917393 BYE917389:BYE917393 CIA917389:CIA917393 CRW917389:CRW917393 DBS917389:DBS917393 DLO917389:DLO917393 DVK917389:DVK917393 EFG917389:EFG917393 EPC917389:EPC917393 EYY917389:EYY917393 FIU917389:FIU917393 FSQ917389:FSQ917393 GCM917389:GCM917393 GMI917389:GMI917393 GWE917389:GWE917393 HGA917389:HGA917393 HPW917389:HPW917393 HZS917389:HZS917393 IJO917389:IJO917393 ITK917389:ITK917393 JDG917389:JDG917393 JNC917389:JNC917393 JWY917389:JWY917393 KGU917389:KGU917393 KQQ917389:KQQ917393 LAM917389:LAM917393 LKI917389:LKI917393 LUE917389:LUE917393 MEA917389:MEA917393 MNW917389:MNW917393 MXS917389:MXS917393 NHO917389:NHO917393 NRK917389:NRK917393 OBG917389:OBG917393 OLC917389:OLC917393 OUY917389:OUY917393 PEU917389:PEU917393 POQ917389:POQ917393 PYM917389:PYM917393 QII917389:QII917393 QSE917389:QSE917393 RCA917389:RCA917393 RLW917389:RLW917393 RVS917389:RVS917393 SFO917389:SFO917393 SPK917389:SPK917393 SZG917389:SZG917393 TJC917389:TJC917393 TSY917389:TSY917393 UCU917389:UCU917393 UMQ917389:UMQ917393 UWM917389:UWM917393 VGI917389:VGI917393 VQE917389:VQE917393 WAA917389:WAA917393 WJW917389:WJW917393 WTS917389:WTS917393 HG982925:HG982929 RC982925:RC982929 AAY982925:AAY982929 AKU982925:AKU982929 AUQ982925:AUQ982929 BEM982925:BEM982929 BOI982925:BOI982929 BYE982925:BYE982929 CIA982925:CIA982929 CRW982925:CRW982929 DBS982925:DBS982929 DLO982925:DLO982929 DVK982925:DVK982929 EFG982925:EFG982929 EPC982925:EPC982929 EYY982925:EYY982929 FIU982925:FIU982929 FSQ982925:FSQ982929 GCM982925:GCM982929 GMI982925:GMI982929 GWE982925:GWE982929 HGA982925:HGA982929 HPW982925:HPW982929 HZS982925:HZS982929 IJO982925:IJO982929 ITK982925:ITK982929 JDG982925:JDG982929 JNC982925:JNC982929 JWY982925:JWY982929 KGU982925:KGU982929 KQQ982925:KQQ982929 LAM982925:LAM982929 LKI982925:LKI982929 LUE982925:LUE982929 MEA982925:MEA982929 MNW982925:MNW982929 MXS982925:MXS982929 NHO982925:NHO982929 NRK982925:NRK982929 OBG982925:OBG982929 OLC982925:OLC982929 OUY982925:OUY982929 PEU982925:PEU982929 POQ982925:POQ982929 PYM982925:PYM982929 QII982925:QII982929 QSE982925:QSE982929 RCA982925:RCA982929 RLW982925:RLW982929 RVS982925:RVS982929 SFO982925:SFO982929 SPK982925:SPK982929 SZG982925:SZG982929 TJC982925:TJC982929 TSY982925:TSY982929 UCU982925:UCU982929 UMQ982925:UMQ982929 UWM982925:UWM982929 VGI982925:VGI982929 VQE982925:VQE982929 WAA982925:WAA982929 WJW982925:WJW982929 WTS982925:WTS982929 WSG12 WIK12 VYO12 VOS12 VEW12 UVA12 ULE12 UBI12 TRM12 THQ12 SXU12 SNY12 SEC12 RUG12 RKK12 RAO12 QQS12 QGW12 PXA12 PNE12 PDI12 OTM12 OJQ12 NZU12 NPY12 NGC12 MWG12 MMK12 MCO12 LSS12 LIW12 KZA12 KPE12 KFI12 JVM12 JLQ12 JBU12 IRY12 IIC12 HYG12 HOK12 HEO12 GUS12 GKW12 GBA12 FRE12 FHI12 EXM12 ENQ12 EDU12 DTY12 DKC12 DAG12 CQK12 CGO12 BWS12 BMW12 BDA12 ATE12 AJI12 ZM12 PQ12 FU12 WIS13:WIS23 VYW13:VYW23 VPA13:VPA23 VFE13:VFE23 UVI13:UVI23 ULM13:ULM23 UBQ13:UBQ23 TRU13:TRU23 THY13:THY23 SYC13:SYC23 SOG13:SOG23 SEK13:SEK23 RUO13:RUO23 RKS13:RKS23 RAW13:RAW23 QRA13:QRA23 QHE13:QHE23 PXI13:PXI23 PNM13:PNM23 PDQ13:PDQ23 OTU13:OTU23 OJY13:OJY23 OAC13:OAC23 NQG13:NQG23 NGK13:NGK23 MWO13:MWO23 MMS13:MMS23 MCW13:MCW23 LTA13:LTA23 LJE13:LJE23 KZI13:KZI23 KPM13:KPM23 KFQ13:KFQ23 JVU13:JVU23 JLY13:JLY23 JCC13:JCC23 ISG13:ISG23 IIK13:IIK23 HYO13:HYO23 HOS13:HOS23 HEW13:HEW23 GVA13:GVA23 GLE13:GLE23 GBI13:GBI23 FRM13:FRM23 FHQ13:FHQ23 EXU13:EXU23 ENY13:ENY23 EEC13:EEC23 DUG13:DUG23 DKK13:DKK23 DAO13:DAO23 CQS13:CQS23 CGW13:CGW23 BXA13:BXA23 BNE13:BNE23 BDI13:BDI23 ATM13:ATM23 AJQ13:AJQ23 ZU13:ZU23 PY13:PY23 GC13:GC23 WSO13:WSO23" xr:uid="{00000000-0002-0000-0200-000002000000}"/>
    <dataValidation type="list" allowBlank="1" showInputMessage="1" showErrorMessage="1" sqref="I65426 GW65426 QS65426 AAO65426 AKK65426 AUG65426 BEC65426 BNY65426 BXU65426 CHQ65426 CRM65426 DBI65426 DLE65426 DVA65426 EEW65426 EOS65426 EYO65426 FIK65426 FSG65426 GCC65426 GLY65426 GVU65426 HFQ65426 HPM65426 HZI65426 IJE65426 ITA65426 JCW65426 JMS65426 JWO65426 KGK65426 KQG65426 LAC65426 LJY65426 LTU65426 MDQ65426 MNM65426 MXI65426 NHE65426 NRA65426 OAW65426 OKS65426 OUO65426 PEK65426 POG65426 PYC65426 QHY65426 QRU65426 RBQ65426 RLM65426 RVI65426 SFE65426 SPA65426 SYW65426 TIS65426 TSO65426 UCK65426 UMG65426 UWC65426 VFY65426 VPU65426 VZQ65426 WJM65426 WTI65426 I130962 GW130962 QS130962 AAO130962 AKK130962 AUG130962 BEC130962 BNY130962 BXU130962 CHQ130962 CRM130962 DBI130962 DLE130962 DVA130962 EEW130962 EOS130962 EYO130962 FIK130962 FSG130962 GCC130962 GLY130962 GVU130962 HFQ130962 HPM130962 HZI130962 IJE130962 ITA130962 JCW130962 JMS130962 JWO130962 KGK130962 KQG130962 LAC130962 LJY130962 LTU130962 MDQ130962 MNM130962 MXI130962 NHE130962 NRA130962 OAW130962 OKS130962 OUO130962 PEK130962 POG130962 PYC130962 QHY130962 QRU130962 RBQ130962 RLM130962 RVI130962 SFE130962 SPA130962 SYW130962 TIS130962 TSO130962 UCK130962 UMG130962 UWC130962 VFY130962 VPU130962 VZQ130962 WJM130962 WTI130962 I196498 GW196498 QS196498 AAO196498 AKK196498 AUG196498 BEC196498 BNY196498 BXU196498 CHQ196498 CRM196498 DBI196498 DLE196498 DVA196498 EEW196498 EOS196498 EYO196498 FIK196498 FSG196498 GCC196498 GLY196498 GVU196498 HFQ196498 HPM196498 HZI196498 IJE196498 ITA196498 JCW196498 JMS196498 JWO196498 KGK196498 KQG196498 LAC196498 LJY196498 LTU196498 MDQ196498 MNM196498 MXI196498 NHE196498 NRA196498 OAW196498 OKS196498 OUO196498 PEK196498 POG196498 PYC196498 QHY196498 QRU196498 RBQ196498 RLM196498 RVI196498 SFE196498 SPA196498 SYW196498 TIS196498 TSO196498 UCK196498 UMG196498 UWC196498 VFY196498 VPU196498 VZQ196498 WJM196498 WTI196498 I262034 GW262034 QS262034 AAO262034 AKK262034 AUG262034 BEC262034 BNY262034 BXU262034 CHQ262034 CRM262034 DBI262034 DLE262034 DVA262034 EEW262034 EOS262034 EYO262034 FIK262034 FSG262034 GCC262034 GLY262034 GVU262034 HFQ262034 HPM262034 HZI262034 IJE262034 ITA262034 JCW262034 JMS262034 JWO262034 KGK262034 KQG262034 LAC262034 LJY262034 LTU262034 MDQ262034 MNM262034 MXI262034 NHE262034 NRA262034 OAW262034 OKS262034 OUO262034 PEK262034 POG262034 PYC262034 QHY262034 QRU262034 RBQ262034 RLM262034 RVI262034 SFE262034 SPA262034 SYW262034 TIS262034 TSO262034 UCK262034 UMG262034 UWC262034 VFY262034 VPU262034 VZQ262034 WJM262034 WTI262034 I327570 GW327570 QS327570 AAO327570 AKK327570 AUG327570 BEC327570 BNY327570 BXU327570 CHQ327570 CRM327570 DBI327570 DLE327570 DVA327570 EEW327570 EOS327570 EYO327570 FIK327570 FSG327570 GCC327570 GLY327570 GVU327570 HFQ327570 HPM327570 HZI327570 IJE327570 ITA327570 JCW327570 JMS327570 JWO327570 KGK327570 KQG327570 LAC327570 LJY327570 LTU327570 MDQ327570 MNM327570 MXI327570 NHE327570 NRA327570 OAW327570 OKS327570 OUO327570 PEK327570 POG327570 PYC327570 QHY327570 QRU327570 RBQ327570 RLM327570 RVI327570 SFE327570 SPA327570 SYW327570 TIS327570 TSO327570 UCK327570 UMG327570 UWC327570 VFY327570 VPU327570 VZQ327570 WJM327570 WTI327570 I393106 GW393106 QS393106 AAO393106 AKK393106 AUG393106 BEC393106 BNY393106 BXU393106 CHQ393106 CRM393106 DBI393106 DLE393106 DVA393106 EEW393106 EOS393106 EYO393106 FIK393106 FSG393106 GCC393106 GLY393106 GVU393106 HFQ393106 HPM393106 HZI393106 IJE393106 ITA393106 JCW393106 JMS393106 JWO393106 KGK393106 KQG393106 LAC393106 LJY393106 LTU393106 MDQ393106 MNM393106 MXI393106 NHE393106 NRA393106 OAW393106 OKS393106 OUO393106 PEK393106 POG393106 PYC393106 QHY393106 QRU393106 RBQ393106 RLM393106 RVI393106 SFE393106 SPA393106 SYW393106 TIS393106 TSO393106 UCK393106 UMG393106 UWC393106 VFY393106 VPU393106 VZQ393106 WJM393106 WTI393106 I458642 GW458642 QS458642 AAO458642 AKK458642 AUG458642 BEC458642 BNY458642 BXU458642 CHQ458642 CRM458642 DBI458642 DLE458642 DVA458642 EEW458642 EOS458642 EYO458642 FIK458642 FSG458642 GCC458642 GLY458642 GVU458642 HFQ458642 HPM458642 HZI458642 IJE458642 ITA458642 JCW458642 JMS458642 JWO458642 KGK458642 KQG458642 LAC458642 LJY458642 LTU458642 MDQ458642 MNM458642 MXI458642 NHE458642 NRA458642 OAW458642 OKS458642 OUO458642 PEK458642 POG458642 PYC458642 QHY458642 QRU458642 RBQ458642 RLM458642 RVI458642 SFE458642 SPA458642 SYW458642 TIS458642 TSO458642 UCK458642 UMG458642 UWC458642 VFY458642 VPU458642 VZQ458642 WJM458642 WTI458642 I524178 GW524178 QS524178 AAO524178 AKK524178 AUG524178 BEC524178 BNY524178 BXU524178 CHQ524178 CRM524178 DBI524178 DLE524178 DVA524178 EEW524178 EOS524178 EYO524178 FIK524178 FSG524178 GCC524178 GLY524178 GVU524178 HFQ524178 HPM524178 HZI524178 IJE524178 ITA524178 JCW524178 JMS524178 JWO524178 KGK524178 KQG524178 LAC524178 LJY524178 LTU524178 MDQ524178 MNM524178 MXI524178 NHE524178 NRA524178 OAW524178 OKS524178 OUO524178 PEK524178 POG524178 PYC524178 QHY524178 QRU524178 RBQ524178 RLM524178 RVI524178 SFE524178 SPA524178 SYW524178 TIS524178 TSO524178 UCK524178 UMG524178 UWC524178 VFY524178 VPU524178 VZQ524178 WJM524178 WTI524178 I589714 GW589714 QS589714 AAO589714 AKK589714 AUG589714 BEC589714 BNY589714 BXU589714 CHQ589714 CRM589714 DBI589714 DLE589714 DVA589714 EEW589714 EOS589714 EYO589714 FIK589714 FSG589714 GCC589714 GLY589714 GVU589714 HFQ589714 HPM589714 HZI589714 IJE589714 ITA589714 JCW589714 JMS589714 JWO589714 KGK589714 KQG589714 LAC589714 LJY589714 LTU589714 MDQ589714 MNM589714 MXI589714 NHE589714 NRA589714 OAW589714 OKS589714 OUO589714 PEK589714 POG589714 PYC589714 QHY589714 QRU589714 RBQ589714 RLM589714 RVI589714 SFE589714 SPA589714 SYW589714 TIS589714 TSO589714 UCK589714 UMG589714 UWC589714 VFY589714 VPU589714 VZQ589714 WJM589714 WTI589714 I655250 GW655250 QS655250 AAO655250 AKK655250 AUG655250 BEC655250 BNY655250 BXU655250 CHQ655250 CRM655250 DBI655250 DLE655250 DVA655250 EEW655250 EOS655250 EYO655250 FIK655250 FSG655250 GCC655250 GLY655250 GVU655250 HFQ655250 HPM655250 HZI655250 IJE655250 ITA655250 JCW655250 JMS655250 JWO655250 KGK655250 KQG655250 LAC655250 LJY655250 LTU655250 MDQ655250 MNM655250 MXI655250 NHE655250 NRA655250 OAW655250 OKS655250 OUO655250 PEK655250 POG655250 PYC655250 QHY655250 QRU655250 RBQ655250 RLM655250 RVI655250 SFE655250 SPA655250 SYW655250 TIS655250 TSO655250 UCK655250 UMG655250 UWC655250 VFY655250 VPU655250 VZQ655250 WJM655250 WTI655250 I720786 GW720786 QS720786 AAO720786 AKK720786 AUG720786 BEC720786 BNY720786 BXU720786 CHQ720786 CRM720786 DBI720786 DLE720786 DVA720786 EEW720786 EOS720786 EYO720786 FIK720786 FSG720786 GCC720786 GLY720786 GVU720786 HFQ720786 HPM720786 HZI720786 IJE720786 ITA720786 JCW720786 JMS720786 JWO720786 KGK720786 KQG720786 LAC720786 LJY720786 LTU720786 MDQ720786 MNM720786 MXI720786 NHE720786 NRA720786 OAW720786 OKS720786 OUO720786 PEK720786 POG720786 PYC720786 QHY720786 QRU720786 RBQ720786 RLM720786 RVI720786 SFE720786 SPA720786 SYW720786 TIS720786 TSO720786 UCK720786 UMG720786 UWC720786 VFY720786 VPU720786 VZQ720786 WJM720786 WTI720786 I786322 GW786322 QS786322 AAO786322 AKK786322 AUG786322 BEC786322 BNY786322 BXU786322 CHQ786322 CRM786322 DBI786322 DLE786322 DVA786322 EEW786322 EOS786322 EYO786322 FIK786322 FSG786322 GCC786322 GLY786322 GVU786322 HFQ786322 HPM786322 HZI786322 IJE786322 ITA786322 JCW786322 JMS786322 JWO786322 KGK786322 KQG786322 LAC786322 LJY786322 LTU786322 MDQ786322 MNM786322 MXI786322 NHE786322 NRA786322 OAW786322 OKS786322 OUO786322 PEK786322 POG786322 PYC786322 QHY786322 QRU786322 RBQ786322 RLM786322 RVI786322 SFE786322 SPA786322 SYW786322 TIS786322 TSO786322 UCK786322 UMG786322 UWC786322 VFY786322 VPU786322 VZQ786322 WJM786322 WTI786322 I851858 GW851858 QS851858 AAO851858 AKK851858 AUG851858 BEC851858 BNY851858 BXU851858 CHQ851858 CRM851858 DBI851858 DLE851858 DVA851858 EEW851858 EOS851858 EYO851858 FIK851858 FSG851858 GCC851858 GLY851858 GVU851858 HFQ851858 HPM851858 HZI851858 IJE851858 ITA851858 JCW851858 JMS851858 JWO851858 KGK851858 KQG851858 LAC851858 LJY851858 LTU851858 MDQ851858 MNM851858 MXI851858 NHE851858 NRA851858 OAW851858 OKS851858 OUO851858 PEK851858 POG851858 PYC851858 QHY851858 QRU851858 RBQ851858 RLM851858 RVI851858 SFE851858 SPA851858 SYW851858 TIS851858 TSO851858 UCK851858 UMG851858 UWC851858 VFY851858 VPU851858 VZQ851858 WJM851858 WTI851858 I917394 GW917394 QS917394 AAO917394 AKK917394 AUG917394 BEC917394 BNY917394 BXU917394 CHQ917394 CRM917394 DBI917394 DLE917394 DVA917394 EEW917394 EOS917394 EYO917394 FIK917394 FSG917394 GCC917394 GLY917394 GVU917394 HFQ917394 HPM917394 HZI917394 IJE917394 ITA917394 JCW917394 JMS917394 JWO917394 KGK917394 KQG917394 LAC917394 LJY917394 LTU917394 MDQ917394 MNM917394 MXI917394 NHE917394 NRA917394 OAW917394 OKS917394 OUO917394 PEK917394 POG917394 PYC917394 QHY917394 QRU917394 RBQ917394 RLM917394 RVI917394 SFE917394 SPA917394 SYW917394 TIS917394 TSO917394 UCK917394 UMG917394 UWC917394 VFY917394 VPU917394 VZQ917394 WJM917394 WTI917394 I982930 GW982930 QS982930 AAO982930 AKK982930 AUG982930 BEC982930 BNY982930 BXU982930 CHQ982930 CRM982930 DBI982930 DLE982930 DVA982930 EEW982930 EOS982930 EYO982930 FIK982930 FSG982930 GCC982930 GLY982930 GVU982930 HFQ982930 HPM982930 HZI982930 IJE982930 ITA982930 JCW982930 JMS982930 JWO982930 KGK982930 KQG982930 LAC982930 LJY982930 LTU982930 MDQ982930 MNM982930 MXI982930 NHE982930 NRA982930 OAW982930 OKS982930 OUO982930 PEK982930 POG982930 PYC982930 QHY982930 QRU982930 RBQ982930 RLM982930 RVI982930 SFE982930 SPA982930 SYW982930 TIS982930 TSO982930 UCK982930 UMG982930 UWC982930 VFY982930 VPU982930 VZQ982930 WJM982930 WTI982930" xr:uid="{00000000-0002-0000-0200-000003000000}">
      <formula1>prix</formula1>
    </dataValidation>
    <dataValidation type="list" allowBlank="1" showInputMessage="1" showErrorMessage="1" sqref="L65421:L65425 GY65421:GY65425 QU65421:QU65425 AAQ65421:AAQ65425 AKM65421:AKM65425 AUI65421:AUI65425 BEE65421:BEE65425 BOA65421:BOA65425 BXW65421:BXW65425 CHS65421:CHS65425 CRO65421:CRO65425 DBK65421:DBK65425 DLG65421:DLG65425 DVC65421:DVC65425 EEY65421:EEY65425 EOU65421:EOU65425 EYQ65421:EYQ65425 FIM65421:FIM65425 FSI65421:FSI65425 GCE65421:GCE65425 GMA65421:GMA65425 GVW65421:GVW65425 HFS65421:HFS65425 HPO65421:HPO65425 HZK65421:HZK65425 IJG65421:IJG65425 ITC65421:ITC65425 JCY65421:JCY65425 JMU65421:JMU65425 JWQ65421:JWQ65425 KGM65421:KGM65425 KQI65421:KQI65425 LAE65421:LAE65425 LKA65421:LKA65425 LTW65421:LTW65425 MDS65421:MDS65425 MNO65421:MNO65425 MXK65421:MXK65425 NHG65421:NHG65425 NRC65421:NRC65425 OAY65421:OAY65425 OKU65421:OKU65425 OUQ65421:OUQ65425 PEM65421:PEM65425 POI65421:POI65425 PYE65421:PYE65425 QIA65421:QIA65425 QRW65421:QRW65425 RBS65421:RBS65425 RLO65421:RLO65425 RVK65421:RVK65425 SFG65421:SFG65425 SPC65421:SPC65425 SYY65421:SYY65425 TIU65421:TIU65425 TSQ65421:TSQ65425 UCM65421:UCM65425 UMI65421:UMI65425 UWE65421:UWE65425 VGA65421:VGA65425 VPW65421:VPW65425 VZS65421:VZS65425 WJO65421:WJO65425 WTK65421:WTK65425 L130957:L130961 GY130957:GY130961 QU130957:QU130961 AAQ130957:AAQ130961 AKM130957:AKM130961 AUI130957:AUI130961 BEE130957:BEE130961 BOA130957:BOA130961 BXW130957:BXW130961 CHS130957:CHS130961 CRO130957:CRO130961 DBK130957:DBK130961 DLG130957:DLG130961 DVC130957:DVC130961 EEY130957:EEY130961 EOU130957:EOU130961 EYQ130957:EYQ130961 FIM130957:FIM130961 FSI130957:FSI130961 GCE130957:GCE130961 GMA130957:GMA130961 GVW130957:GVW130961 HFS130957:HFS130961 HPO130957:HPO130961 HZK130957:HZK130961 IJG130957:IJG130961 ITC130957:ITC130961 JCY130957:JCY130961 JMU130957:JMU130961 JWQ130957:JWQ130961 KGM130957:KGM130961 KQI130957:KQI130961 LAE130957:LAE130961 LKA130957:LKA130961 LTW130957:LTW130961 MDS130957:MDS130961 MNO130957:MNO130961 MXK130957:MXK130961 NHG130957:NHG130961 NRC130957:NRC130961 OAY130957:OAY130961 OKU130957:OKU130961 OUQ130957:OUQ130961 PEM130957:PEM130961 POI130957:POI130961 PYE130957:PYE130961 QIA130957:QIA130961 QRW130957:QRW130961 RBS130957:RBS130961 RLO130957:RLO130961 RVK130957:RVK130961 SFG130957:SFG130961 SPC130957:SPC130961 SYY130957:SYY130961 TIU130957:TIU130961 TSQ130957:TSQ130961 UCM130957:UCM130961 UMI130957:UMI130961 UWE130957:UWE130961 VGA130957:VGA130961 VPW130957:VPW130961 VZS130957:VZS130961 WJO130957:WJO130961 WTK130957:WTK130961 L196493:L196497 GY196493:GY196497 QU196493:QU196497 AAQ196493:AAQ196497 AKM196493:AKM196497 AUI196493:AUI196497 BEE196493:BEE196497 BOA196493:BOA196497 BXW196493:BXW196497 CHS196493:CHS196497 CRO196493:CRO196497 DBK196493:DBK196497 DLG196493:DLG196497 DVC196493:DVC196497 EEY196493:EEY196497 EOU196493:EOU196497 EYQ196493:EYQ196497 FIM196493:FIM196497 FSI196493:FSI196497 GCE196493:GCE196497 GMA196493:GMA196497 GVW196493:GVW196497 HFS196493:HFS196497 HPO196493:HPO196497 HZK196493:HZK196497 IJG196493:IJG196497 ITC196493:ITC196497 JCY196493:JCY196497 JMU196493:JMU196497 JWQ196493:JWQ196497 KGM196493:KGM196497 KQI196493:KQI196497 LAE196493:LAE196497 LKA196493:LKA196497 LTW196493:LTW196497 MDS196493:MDS196497 MNO196493:MNO196497 MXK196493:MXK196497 NHG196493:NHG196497 NRC196493:NRC196497 OAY196493:OAY196497 OKU196493:OKU196497 OUQ196493:OUQ196497 PEM196493:PEM196497 POI196493:POI196497 PYE196493:PYE196497 QIA196493:QIA196497 QRW196493:QRW196497 RBS196493:RBS196497 RLO196493:RLO196497 RVK196493:RVK196497 SFG196493:SFG196497 SPC196493:SPC196497 SYY196493:SYY196497 TIU196493:TIU196497 TSQ196493:TSQ196497 UCM196493:UCM196497 UMI196493:UMI196497 UWE196493:UWE196497 VGA196493:VGA196497 VPW196493:VPW196497 VZS196493:VZS196497 WJO196493:WJO196497 WTK196493:WTK196497 L262029:L262033 GY262029:GY262033 QU262029:QU262033 AAQ262029:AAQ262033 AKM262029:AKM262033 AUI262029:AUI262033 BEE262029:BEE262033 BOA262029:BOA262033 BXW262029:BXW262033 CHS262029:CHS262033 CRO262029:CRO262033 DBK262029:DBK262033 DLG262029:DLG262033 DVC262029:DVC262033 EEY262029:EEY262033 EOU262029:EOU262033 EYQ262029:EYQ262033 FIM262029:FIM262033 FSI262029:FSI262033 GCE262029:GCE262033 GMA262029:GMA262033 GVW262029:GVW262033 HFS262029:HFS262033 HPO262029:HPO262033 HZK262029:HZK262033 IJG262029:IJG262033 ITC262029:ITC262033 JCY262029:JCY262033 JMU262029:JMU262033 JWQ262029:JWQ262033 KGM262029:KGM262033 KQI262029:KQI262033 LAE262029:LAE262033 LKA262029:LKA262033 LTW262029:LTW262033 MDS262029:MDS262033 MNO262029:MNO262033 MXK262029:MXK262033 NHG262029:NHG262033 NRC262029:NRC262033 OAY262029:OAY262033 OKU262029:OKU262033 OUQ262029:OUQ262033 PEM262029:PEM262033 POI262029:POI262033 PYE262029:PYE262033 QIA262029:QIA262033 QRW262029:QRW262033 RBS262029:RBS262033 RLO262029:RLO262033 RVK262029:RVK262033 SFG262029:SFG262033 SPC262029:SPC262033 SYY262029:SYY262033 TIU262029:TIU262033 TSQ262029:TSQ262033 UCM262029:UCM262033 UMI262029:UMI262033 UWE262029:UWE262033 VGA262029:VGA262033 VPW262029:VPW262033 VZS262029:VZS262033 WJO262029:WJO262033 WTK262029:WTK262033 L327565:L327569 GY327565:GY327569 QU327565:QU327569 AAQ327565:AAQ327569 AKM327565:AKM327569 AUI327565:AUI327569 BEE327565:BEE327569 BOA327565:BOA327569 BXW327565:BXW327569 CHS327565:CHS327569 CRO327565:CRO327569 DBK327565:DBK327569 DLG327565:DLG327569 DVC327565:DVC327569 EEY327565:EEY327569 EOU327565:EOU327569 EYQ327565:EYQ327569 FIM327565:FIM327569 FSI327565:FSI327569 GCE327565:GCE327569 GMA327565:GMA327569 GVW327565:GVW327569 HFS327565:HFS327569 HPO327565:HPO327569 HZK327565:HZK327569 IJG327565:IJG327569 ITC327565:ITC327569 JCY327565:JCY327569 JMU327565:JMU327569 JWQ327565:JWQ327569 KGM327565:KGM327569 KQI327565:KQI327569 LAE327565:LAE327569 LKA327565:LKA327569 LTW327565:LTW327569 MDS327565:MDS327569 MNO327565:MNO327569 MXK327565:MXK327569 NHG327565:NHG327569 NRC327565:NRC327569 OAY327565:OAY327569 OKU327565:OKU327569 OUQ327565:OUQ327569 PEM327565:PEM327569 POI327565:POI327569 PYE327565:PYE327569 QIA327565:QIA327569 QRW327565:QRW327569 RBS327565:RBS327569 RLO327565:RLO327569 RVK327565:RVK327569 SFG327565:SFG327569 SPC327565:SPC327569 SYY327565:SYY327569 TIU327565:TIU327569 TSQ327565:TSQ327569 UCM327565:UCM327569 UMI327565:UMI327569 UWE327565:UWE327569 VGA327565:VGA327569 VPW327565:VPW327569 VZS327565:VZS327569 WJO327565:WJO327569 WTK327565:WTK327569 L393101:L393105 GY393101:GY393105 QU393101:QU393105 AAQ393101:AAQ393105 AKM393101:AKM393105 AUI393101:AUI393105 BEE393101:BEE393105 BOA393101:BOA393105 BXW393101:BXW393105 CHS393101:CHS393105 CRO393101:CRO393105 DBK393101:DBK393105 DLG393101:DLG393105 DVC393101:DVC393105 EEY393101:EEY393105 EOU393101:EOU393105 EYQ393101:EYQ393105 FIM393101:FIM393105 FSI393101:FSI393105 GCE393101:GCE393105 GMA393101:GMA393105 GVW393101:GVW393105 HFS393101:HFS393105 HPO393101:HPO393105 HZK393101:HZK393105 IJG393101:IJG393105 ITC393101:ITC393105 JCY393101:JCY393105 JMU393101:JMU393105 JWQ393101:JWQ393105 KGM393101:KGM393105 KQI393101:KQI393105 LAE393101:LAE393105 LKA393101:LKA393105 LTW393101:LTW393105 MDS393101:MDS393105 MNO393101:MNO393105 MXK393101:MXK393105 NHG393101:NHG393105 NRC393101:NRC393105 OAY393101:OAY393105 OKU393101:OKU393105 OUQ393101:OUQ393105 PEM393101:PEM393105 POI393101:POI393105 PYE393101:PYE393105 QIA393101:QIA393105 QRW393101:QRW393105 RBS393101:RBS393105 RLO393101:RLO393105 RVK393101:RVK393105 SFG393101:SFG393105 SPC393101:SPC393105 SYY393101:SYY393105 TIU393101:TIU393105 TSQ393101:TSQ393105 UCM393101:UCM393105 UMI393101:UMI393105 UWE393101:UWE393105 VGA393101:VGA393105 VPW393101:VPW393105 VZS393101:VZS393105 WJO393101:WJO393105 WTK393101:WTK393105 L458637:L458641 GY458637:GY458641 QU458637:QU458641 AAQ458637:AAQ458641 AKM458637:AKM458641 AUI458637:AUI458641 BEE458637:BEE458641 BOA458637:BOA458641 BXW458637:BXW458641 CHS458637:CHS458641 CRO458637:CRO458641 DBK458637:DBK458641 DLG458637:DLG458641 DVC458637:DVC458641 EEY458637:EEY458641 EOU458637:EOU458641 EYQ458637:EYQ458641 FIM458637:FIM458641 FSI458637:FSI458641 GCE458637:GCE458641 GMA458637:GMA458641 GVW458637:GVW458641 HFS458637:HFS458641 HPO458637:HPO458641 HZK458637:HZK458641 IJG458637:IJG458641 ITC458637:ITC458641 JCY458637:JCY458641 JMU458637:JMU458641 JWQ458637:JWQ458641 KGM458637:KGM458641 KQI458637:KQI458641 LAE458637:LAE458641 LKA458637:LKA458641 LTW458637:LTW458641 MDS458637:MDS458641 MNO458637:MNO458641 MXK458637:MXK458641 NHG458637:NHG458641 NRC458637:NRC458641 OAY458637:OAY458641 OKU458637:OKU458641 OUQ458637:OUQ458641 PEM458637:PEM458641 POI458637:POI458641 PYE458637:PYE458641 QIA458637:QIA458641 QRW458637:QRW458641 RBS458637:RBS458641 RLO458637:RLO458641 RVK458637:RVK458641 SFG458637:SFG458641 SPC458637:SPC458641 SYY458637:SYY458641 TIU458637:TIU458641 TSQ458637:TSQ458641 UCM458637:UCM458641 UMI458637:UMI458641 UWE458637:UWE458641 VGA458637:VGA458641 VPW458637:VPW458641 VZS458637:VZS458641 WJO458637:WJO458641 WTK458637:WTK458641 L524173:L524177 GY524173:GY524177 QU524173:QU524177 AAQ524173:AAQ524177 AKM524173:AKM524177 AUI524173:AUI524177 BEE524173:BEE524177 BOA524173:BOA524177 BXW524173:BXW524177 CHS524173:CHS524177 CRO524173:CRO524177 DBK524173:DBK524177 DLG524173:DLG524177 DVC524173:DVC524177 EEY524173:EEY524177 EOU524173:EOU524177 EYQ524173:EYQ524177 FIM524173:FIM524177 FSI524173:FSI524177 GCE524173:GCE524177 GMA524173:GMA524177 GVW524173:GVW524177 HFS524173:HFS524177 HPO524173:HPO524177 HZK524173:HZK524177 IJG524173:IJG524177 ITC524173:ITC524177 JCY524173:JCY524177 JMU524173:JMU524177 JWQ524173:JWQ524177 KGM524173:KGM524177 KQI524173:KQI524177 LAE524173:LAE524177 LKA524173:LKA524177 LTW524173:LTW524177 MDS524173:MDS524177 MNO524173:MNO524177 MXK524173:MXK524177 NHG524173:NHG524177 NRC524173:NRC524177 OAY524173:OAY524177 OKU524173:OKU524177 OUQ524173:OUQ524177 PEM524173:PEM524177 POI524173:POI524177 PYE524173:PYE524177 QIA524173:QIA524177 QRW524173:QRW524177 RBS524173:RBS524177 RLO524173:RLO524177 RVK524173:RVK524177 SFG524173:SFG524177 SPC524173:SPC524177 SYY524173:SYY524177 TIU524173:TIU524177 TSQ524173:TSQ524177 UCM524173:UCM524177 UMI524173:UMI524177 UWE524173:UWE524177 VGA524173:VGA524177 VPW524173:VPW524177 VZS524173:VZS524177 WJO524173:WJO524177 WTK524173:WTK524177 L589709:L589713 GY589709:GY589713 QU589709:QU589713 AAQ589709:AAQ589713 AKM589709:AKM589713 AUI589709:AUI589713 BEE589709:BEE589713 BOA589709:BOA589713 BXW589709:BXW589713 CHS589709:CHS589713 CRO589709:CRO589713 DBK589709:DBK589713 DLG589709:DLG589713 DVC589709:DVC589713 EEY589709:EEY589713 EOU589709:EOU589713 EYQ589709:EYQ589713 FIM589709:FIM589713 FSI589709:FSI589713 GCE589709:GCE589713 GMA589709:GMA589713 GVW589709:GVW589713 HFS589709:HFS589713 HPO589709:HPO589713 HZK589709:HZK589713 IJG589709:IJG589713 ITC589709:ITC589713 JCY589709:JCY589713 JMU589709:JMU589713 JWQ589709:JWQ589713 KGM589709:KGM589713 KQI589709:KQI589713 LAE589709:LAE589713 LKA589709:LKA589713 LTW589709:LTW589713 MDS589709:MDS589713 MNO589709:MNO589713 MXK589709:MXK589713 NHG589709:NHG589713 NRC589709:NRC589713 OAY589709:OAY589713 OKU589709:OKU589713 OUQ589709:OUQ589713 PEM589709:PEM589713 POI589709:POI589713 PYE589709:PYE589713 QIA589709:QIA589713 QRW589709:QRW589713 RBS589709:RBS589713 RLO589709:RLO589713 RVK589709:RVK589713 SFG589709:SFG589713 SPC589709:SPC589713 SYY589709:SYY589713 TIU589709:TIU589713 TSQ589709:TSQ589713 UCM589709:UCM589713 UMI589709:UMI589713 UWE589709:UWE589713 VGA589709:VGA589713 VPW589709:VPW589713 VZS589709:VZS589713 WJO589709:WJO589713 WTK589709:WTK589713 L655245:L655249 GY655245:GY655249 QU655245:QU655249 AAQ655245:AAQ655249 AKM655245:AKM655249 AUI655245:AUI655249 BEE655245:BEE655249 BOA655245:BOA655249 BXW655245:BXW655249 CHS655245:CHS655249 CRO655245:CRO655249 DBK655245:DBK655249 DLG655245:DLG655249 DVC655245:DVC655249 EEY655245:EEY655249 EOU655245:EOU655249 EYQ655245:EYQ655249 FIM655245:FIM655249 FSI655245:FSI655249 GCE655245:GCE655249 GMA655245:GMA655249 GVW655245:GVW655249 HFS655245:HFS655249 HPO655245:HPO655249 HZK655245:HZK655249 IJG655245:IJG655249 ITC655245:ITC655249 JCY655245:JCY655249 JMU655245:JMU655249 JWQ655245:JWQ655249 KGM655245:KGM655249 KQI655245:KQI655249 LAE655245:LAE655249 LKA655245:LKA655249 LTW655245:LTW655249 MDS655245:MDS655249 MNO655245:MNO655249 MXK655245:MXK655249 NHG655245:NHG655249 NRC655245:NRC655249 OAY655245:OAY655249 OKU655245:OKU655249 OUQ655245:OUQ655249 PEM655245:PEM655249 POI655245:POI655249 PYE655245:PYE655249 QIA655245:QIA655249 QRW655245:QRW655249 RBS655245:RBS655249 RLO655245:RLO655249 RVK655245:RVK655249 SFG655245:SFG655249 SPC655245:SPC655249 SYY655245:SYY655249 TIU655245:TIU655249 TSQ655245:TSQ655249 UCM655245:UCM655249 UMI655245:UMI655249 UWE655245:UWE655249 VGA655245:VGA655249 VPW655245:VPW655249 VZS655245:VZS655249 WJO655245:WJO655249 WTK655245:WTK655249 L720781:L720785 GY720781:GY720785 QU720781:QU720785 AAQ720781:AAQ720785 AKM720781:AKM720785 AUI720781:AUI720785 BEE720781:BEE720785 BOA720781:BOA720785 BXW720781:BXW720785 CHS720781:CHS720785 CRO720781:CRO720785 DBK720781:DBK720785 DLG720781:DLG720785 DVC720781:DVC720785 EEY720781:EEY720785 EOU720781:EOU720785 EYQ720781:EYQ720785 FIM720781:FIM720785 FSI720781:FSI720785 GCE720781:GCE720785 GMA720781:GMA720785 GVW720781:GVW720785 HFS720781:HFS720785 HPO720781:HPO720785 HZK720781:HZK720785 IJG720781:IJG720785 ITC720781:ITC720785 JCY720781:JCY720785 JMU720781:JMU720785 JWQ720781:JWQ720785 KGM720781:KGM720785 KQI720781:KQI720785 LAE720781:LAE720785 LKA720781:LKA720785 LTW720781:LTW720785 MDS720781:MDS720785 MNO720781:MNO720785 MXK720781:MXK720785 NHG720781:NHG720785 NRC720781:NRC720785 OAY720781:OAY720785 OKU720781:OKU720785 OUQ720781:OUQ720785 PEM720781:PEM720785 POI720781:POI720785 PYE720781:PYE720785 QIA720781:QIA720785 QRW720781:QRW720785 RBS720781:RBS720785 RLO720781:RLO720785 RVK720781:RVK720785 SFG720781:SFG720785 SPC720781:SPC720785 SYY720781:SYY720785 TIU720781:TIU720785 TSQ720781:TSQ720785 UCM720781:UCM720785 UMI720781:UMI720785 UWE720781:UWE720785 VGA720781:VGA720785 VPW720781:VPW720785 VZS720781:VZS720785 WJO720781:WJO720785 WTK720781:WTK720785 L786317:L786321 GY786317:GY786321 QU786317:QU786321 AAQ786317:AAQ786321 AKM786317:AKM786321 AUI786317:AUI786321 BEE786317:BEE786321 BOA786317:BOA786321 BXW786317:BXW786321 CHS786317:CHS786321 CRO786317:CRO786321 DBK786317:DBK786321 DLG786317:DLG786321 DVC786317:DVC786321 EEY786317:EEY786321 EOU786317:EOU786321 EYQ786317:EYQ786321 FIM786317:FIM786321 FSI786317:FSI786321 GCE786317:GCE786321 GMA786317:GMA786321 GVW786317:GVW786321 HFS786317:HFS786321 HPO786317:HPO786321 HZK786317:HZK786321 IJG786317:IJG786321 ITC786317:ITC786321 JCY786317:JCY786321 JMU786317:JMU786321 JWQ786317:JWQ786321 KGM786317:KGM786321 KQI786317:KQI786321 LAE786317:LAE786321 LKA786317:LKA786321 LTW786317:LTW786321 MDS786317:MDS786321 MNO786317:MNO786321 MXK786317:MXK786321 NHG786317:NHG786321 NRC786317:NRC786321 OAY786317:OAY786321 OKU786317:OKU786321 OUQ786317:OUQ786321 PEM786317:PEM786321 POI786317:POI786321 PYE786317:PYE786321 QIA786317:QIA786321 QRW786317:QRW786321 RBS786317:RBS786321 RLO786317:RLO786321 RVK786317:RVK786321 SFG786317:SFG786321 SPC786317:SPC786321 SYY786317:SYY786321 TIU786317:TIU786321 TSQ786317:TSQ786321 UCM786317:UCM786321 UMI786317:UMI786321 UWE786317:UWE786321 VGA786317:VGA786321 VPW786317:VPW786321 VZS786317:VZS786321 WJO786317:WJO786321 WTK786317:WTK786321 L851853:L851857 GY851853:GY851857 QU851853:QU851857 AAQ851853:AAQ851857 AKM851853:AKM851857 AUI851853:AUI851857 BEE851853:BEE851857 BOA851853:BOA851857 BXW851853:BXW851857 CHS851853:CHS851857 CRO851853:CRO851857 DBK851853:DBK851857 DLG851853:DLG851857 DVC851853:DVC851857 EEY851853:EEY851857 EOU851853:EOU851857 EYQ851853:EYQ851857 FIM851853:FIM851857 FSI851853:FSI851857 GCE851853:GCE851857 GMA851853:GMA851857 GVW851853:GVW851857 HFS851853:HFS851857 HPO851853:HPO851857 HZK851853:HZK851857 IJG851853:IJG851857 ITC851853:ITC851857 JCY851853:JCY851857 JMU851853:JMU851857 JWQ851853:JWQ851857 KGM851853:KGM851857 KQI851853:KQI851857 LAE851853:LAE851857 LKA851853:LKA851857 LTW851853:LTW851857 MDS851853:MDS851857 MNO851853:MNO851857 MXK851853:MXK851857 NHG851853:NHG851857 NRC851853:NRC851857 OAY851853:OAY851857 OKU851853:OKU851857 OUQ851853:OUQ851857 PEM851853:PEM851857 POI851853:POI851857 PYE851853:PYE851857 QIA851853:QIA851857 QRW851853:QRW851857 RBS851853:RBS851857 RLO851853:RLO851857 RVK851853:RVK851857 SFG851853:SFG851857 SPC851853:SPC851857 SYY851853:SYY851857 TIU851853:TIU851857 TSQ851853:TSQ851857 UCM851853:UCM851857 UMI851853:UMI851857 UWE851853:UWE851857 VGA851853:VGA851857 VPW851853:VPW851857 VZS851853:VZS851857 WJO851853:WJO851857 WTK851853:WTK851857 L917389:L917393 GY917389:GY917393 QU917389:QU917393 AAQ917389:AAQ917393 AKM917389:AKM917393 AUI917389:AUI917393 BEE917389:BEE917393 BOA917389:BOA917393 BXW917389:BXW917393 CHS917389:CHS917393 CRO917389:CRO917393 DBK917389:DBK917393 DLG917389:DLG917393 DVC917389:DVC917393 EEY917389:EEY917393 EOU917389:EOU917393 EYQ917389:EYQ917393 FIM917389:FIM917393 FSI917389:FSI917393 GCE917389:GCE917393 GMA917389:GMA917393 GVW917389:GVW917393 HFS917389:HFS917393 HPO917389:HPO917393 HZK917389:HZK917393 IJG917389:IJG917393 ITC917389:ITC917393 JCY917389:JCY917393 JMU917389:JMU917393 JWQ917389:JWQ917393 KGM917389:KGM917393 KQI917389:KQI917393 LAE917389:LAE917393 LKA917389:LKA917393 LTW917389:LTW917393 MDS917389:MDS917393 MNO917389:MNO917393 MXK917389:MXK917393 NHG917389:NHG917393 NRC917389:NRC917393 OAY917389:OAY917393 OKU917389:OKU917393 OUQ917389:OUQ917393 PEM917389:PEM917393 POI917389:POI917393 PYE917389:PYE917393 QIA917389:QIA917393 QRW917389:QRW917393 RBS917389:RBS917393 RLO917389:RLO917393 RVK917389:RVK917393 SFG917389:SFG917393 SPC917389:SPC917393 SYY917389:SYY917393 TIU917389:TIU917393 TSQ917389:TSQ917393 UCM917389:UCM917393 UMI917389:UMI917393 UWE917389:UWE917393 VGA917389:VGA917393 VPW917389:VPW917393 VZS917389:VZS917393 WJO917389:WJO917393 WTK917389:WTK917393 L982925:L982929 GY982925:GY982929 QU982925:QU982929 AAQ982925:AAQ982929 AKM982925:AKM982929 AUI982925:AUI982929 BEE982925:BEE982929 BOA982925:BOA982929 BXW982925:BXW982929 CHS982925:CHS982929 CRO982925:CRO982929 DBK982925:DBK982929 DLG982925:DLG982929 DVC982925:DVC982929 EEY982925:EEY982929 EOU982925:EOU982929 EYQ982925:EYQ982929 FIM982925:FIM982929 FSI982925:FSI982929 GCE982925:GCE982929 GMA982925:GMA982929 GVW982925:GVW982929 HFS982925:HFS982929 HPO982925:HPO982929 HZK982925:HZK982929 IJG982925:IJG982929 ITC982925:ITC982929 JCY982925:JCY982929 JMU982925:JMU982929 JWQ982925:JWQ982929 KGM982925:KGM982929 KQI982925:KQI982929 LAE982925:LAE982929 LKA982925:LKA982929 LTW982925:LTW982929 MDS982925:MDS982929 MNO982925:MNO982929 MXK982925:MXK982929 NHG982925:NHG982929 NRC982925:NRC982929 OAY982925:OAY982929 OKU982925:OKU982929 OUQ982925:OUQ982929 PEM982925:PEM982929 POI982925:POI982929 PYE982925:PYE982929 QIA982925:QIA982929 QRW982925:QRW982929 RBS982925:RBS982929 RLO982925:RLO982929 RVK982925:RVK982929 SFG982925:SFG982929 SPC982925:SPC982929 SYY982925:SYY982929 TIU982925:TIU982929 TSQ982925:TSQ982929 UCM982925:UCM982929 UMI982925:UMI982929 UWE982925:UWE982929 VGA982925:VGA982929 VPW982925:VPW982929 VZS982925:VZS982929 WJO982925:WJO982929 WTK982925:WTK982929 WRY12 WIC12 VYG12 VOK12 VEO12 UUS12 UKW12 UBA12 TRE12 THI12 SXM12 SNQ12 SDU12 RTY12 RKC12 RAG12 QQK12 QGO12 PWS12 PMW12 PDA12 OTE12 OJI12 NZM12 NPQ12 NFU12 MVY12 MMC12 MCG12 LSK12 LIO12 KYS12 KOW12 KFA12 JVE12 JLI12 JBM12 IRQ12 IHU12 HXY12 HOC12 HEG12 GUK12 GKO12 GAS12 FQW12 FHA12 EXE12 ENI12 EDM12 DTQ12 DJU12 CZY12 CQC12 CGG12 BWK12 BMO12 BCS12 ASW12 AJA12 ZE12 PI12 FM12 WIK13:WIK23 VYO13:VYO23 VOS13:VOS23 VEW13:VEW23 UVA13:UVA23 ULE13:ULE23 UBI13:UBI23 TRM13:TRM23 THQ13:THQ23 SXU13:SXU23 SNY13:SNY23 SEC13:SEC23 RUG13:RUG23 RKK13:RKK23 RAO13:RAO23 QQS13:QQS23 QGW13:QGW23 PXA13:PXA23 PNE13:PNE23 PDI13:PDI23 OTM13:OTM23 OJQ13:OJQ23 NZU13:NZU23 NPY13:NPY23 NGC13:NGC23 MWG13:MWG23 MMK13:MMK23 MCO13:MCO23 LSS13:LSS23 LIW13:LIW23 KZA13:KZA23 KPE13:KPE23 KFI13:KFI23 JVM13:JVM23 JLQ13:JLQ23 JBU13:JBU23 IRY13:IRY23 IIC13:IIC23 HYG13:HYG23 HOK13:HOK23 HEO13:HEO23 GUS13:GUS23 GKW13:GKW23 GBA13:GBA23 FRE13:FRE23 FHI13:FHI23 EXM13:EXM23 ENQ13:ENQ23 EDU13:EDU23 DTY13:DTY23 DKC13:DKC23 DAG13:DAG23 CQK13:CQK23 CGO13:CGO23 BWS13:BWS23 BMW13:BMW23 BDA13:BDA23 ATE13:ATE23 AJI13:AJI23 ZM13:ZM23 PQ13:PQ23 FU13:FU23 WSG13:WSG23" xr:uid="{00000000-0002-0000-0200-000004000000}">
      <formula1>duree</formula1>
    </dataValidation>
    <dataValidation type="list" allowBlank="1" showInputMessage="1" showErrorMessage="1" sqref="D12:H23 J12:L23 N12:R23 T12:U23" xr:uid="{84C0396C-FE05-4CEF-A634-2819F8CD303E}">
      <formula1>"Oui, 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82FD9-90E7-48E5-A41C-FDB1C69FF899}">
  <sheetPr>
    <tabColor theme="4" tint="0.79998168889431442"/>
  </sheetPr>
  <dimension ref="A1:B38"/>
  <sheetViews>
    <sheetView showGridLines="0" workbookViewId="0">
      <selection activeCell="C5" sqref="C5"/>
    </sheetView>
  </sheetViews>
  <sheetFormatPr baseColWidth="10" defaultColWidth="11.54296875" defaultRowHeight="13"/>
  <cols>
    <col min="1" max="1" width="161.1796875" style="120" customWidth="1"/>
    <col min="2" max="2" width="22.7265625" style="120" customWidth="1"/>
    <col min="3" max="16384" width="11.54296875" style="120"/>
  </cols>
  <sheetData>
    <row r="1" spans="1:2" ht="75.650000000000006" customHeight="1">
      <c r="A1" s="433" t="s">
        <v>249</v>
      </c>
      <c r="B1" s="433"/>
    </row>
    <row r="2" spans="1:2" ht="36" customHeight="1">
      <c r="A2" s="434" t="s">
        <v>228</v>
      </c>
      <c r="B2" s="435"/>
    </row>
    <row r="3" spans="1:2">
      <c r="A3" s="122"/>
      <c r="B3" s="123"/>
    </row>
    <row r="4" spans="1:2">
      <c r="A4" s="124" t="s">
        <v>229</v>
      </c>
      <c r="B4" s="125" t="s">
        <v>230</v>
      </c>
    </row>
    <row r="5" spans="1:2" ht="113.5" customHeight="1">
      <c r="A5" s="126" t="s">
        <v>403</v>
      </c>
      <c r="B5" s="121"/>
    </row>
    <row r="6" spans="1:2">
      <c r="A6" s="124" t="s">
        <v>231</v>
      </c>
      <c r="B6" s="127"/>
    </row>
    <row r="7" spans="1:2" ht="126" customHeight="1">
      <c r="A7" s="128" t="s">
        <v>404</v>
      </c>
      <c r="B7" s="121"/>
    </row>
    <row r="10" spans="1:2" ht="46.15" customHeight="1">
      <c r="A10" s="434" t="s">
        <v>232</v>
      </c>
      <c r="B10" s="435"/>
    </row>
    <row r="11" spans="1:2" ht="84" customHeight="1">
      <c r="A11" s="431" t="s">
        <v>416</v>
      </c>
      <c r="B11" s="436"/>
    </row>
    <row r="12" spans="1:2">
      <c r="A12" s="124" t="s">
        <v>233</v>
      </c>
      <c r="B12" s="125" t="s">
        <v>230</v>
      </c>
    </row>
    <row r="13" spans="1:2" ht="39">
      <c r="A13" s="126" t="s">
        <v>133</v>
      </c>
      <c r="B13" s="121"/>
    </row>
    <row r="14" spans="1:2" ht="24.65" customHeight="1">
      <c r="A14" s="124" t="s">
        <v>234</v>
      </c>
      <c r="B14" s="123"/>
    </row>
    <row r="15" spans="1:2" ht="39">
      <c r="A15" s="126" t="s">
        <v>133</v>
      </c>
      <c r="B15" s="121"/>
    </row>
    <row r="16" spans="1:2" ht="21" customHeight="1">
      <c r="A16" s="124" t="s">
        <v>235</v>
      </c>
      <c r="B16" s="127"/>
    </row>
    <row r="17" spans="1:2" ht="39">
      <c r="A17" s="126" t="s">
        <v>133</v>
      </c>
      <c r="B17" s="121"/>
    </row>
    <row r="18" spans="1:2" ht="27.65" customHeight="1">
      <c r="A18" s="124" t="s">
        <v>236</v>
      </c>
      <c r="B18" s="127"/>
    </row>
    <row r="19" spans="1:2" ht="41.5" customHeight="1">
      <c r="A19" s="126" t="s">
        <v>133</v>
      </c>
      <c r="B19" s="121"/>
    </row>
    <row r="20" spans="1:2" ht="18.649999999999999" customHeight="1">
      <c r="A20" s="124" t="s">
        <v>237</v>
      </c>
      <c r="B20" s="127"/>
    </row>
    <row r="21" spans="1:2" ht="45.65" customHeight="1">
      <c r="A21" s="126" t="s">
        <v>133</v>
      </c>
      <c r="B21" s="121"/>
    </row>
    <row r="22" spans="1:2" ht="19.149999999999999" customHeight="1">
      <c r="A22" s="124" t="s">
        <v>238</v>
      </c>
      <c r="B22" s="127"/>
    </row>
    <row r="23" spans="1:2" ht="48.65" customHeight="1">
      <c r="A23" s="126" t="s">
        <v>133</v>
      </c>
      <c r="B23" s="121"/>
    </row>
    <row r="24" spans="1:2" ht="23.5" customHeight="1">
      <c r="A24" s="124" t="s">
        <v>239</v>
      </c>
      <c r="B24" s="127"/>
    </row>
    <row r="25" spans="1:2" ht="36" customHeight="1">
      <c r="A25" s="126" t="s">
        <v>133</v>
      </c>
      <c r="B25" s="121"/>
    </row>
    <row r="26" spans="1:2" ht="24" customHeight="1">
      <c r="A26" s="124" t="s">
        <v>240</v>
      </c>
      <c r="B26" s="127"/>
    </row>
    <row r="27" spans="1:2" ht="47.5" customHeight="1">
      <c r="A27" s="126" t="s">
        <v>133</v>
      </c>
      <c r="B27" s="121"/>
    </row>
    <row r="30" spans="1:2" ht="30" customHeight="1">
      <c r="A30" s="434" t="s">
        <v>241</v>
      </c>
      <c r="B30" s="435" t="s">
        <v>242</v>
      </c>
    </row>
    <row r="31" spans="1:2" ht="67.900000000000006" customHeight="1">
      <c r="A31" s="431" t="s">
        <v>243</v>
      </c>
      <c r="B31" s="432"/>
    </row>
    <row r="32" spans="1:2">
      <c r="A32" s="129"/>
      <c r="B32" s="123"/>
    </row>
    <row r="33" spans="1:2" ht="26">
      <c r="A33" s="130" t="s">
        <v>244</v>
      </c>
      <c r="B33" s="123"/>
    </row>
    <row r="34" spans="1:2">
      <c r="A34" s="129"/>
      <c r="B34" s="123"/>
    </row>
    <row r="35" spans="1:2" ht="25.15" customHeight="1">
      <c r="A35" s="129" t="s">
        <v>245</v>
      </c>
      <c r="B35" s="121"/>
    </row>
    <row r="36" spans="1:2" ht="71.5" customHeight="1">
      <c r="A36" s="129" t="s">
        <v>246</v>
      </c>
      <c r="B36" s="121"/>
    </row>
    <row r="37" spans="1:2" ht="39" customHeight="1">
      <c r="A37" s="129" t="s">
        <v>247</v>
      </c>
      <c r="B37" s="121"/>
    </row>
    <row r="38" spans="1:2" ht="28.9" customHeight="1">
      <c r="A38" s="131" t="s">
        <v>248</v>
      </c>
      <c r="B38" s="121"/>
    </row>
  </sheetData>
  <mergeCells count="6">
    <mergeCell ref="A31:B31"/>
    <mergeCell ref="A1:B1"/>
    <mergeCell ref="A2:B2"/>
    <mergeCell ref="A10:B10"/>
    <mergeCell ref="A11:B11"/>
    <mergeCell ref="A30:B30"/>
  </mergeCells>
  <dataValidations count="2">
    <dataValidation type="list" allowBlank="1" showInputMessage="1" showErrorMessage="1" sqref="B35:B38" xr:uid="{142C096D-0694-4A4C-BD69-5E1A6D91D0C0}">
      <formula1>"Oui,Non"</formula1>
    </dataValidation>
    <dataValidation type="list" allowBlank="1" showInputMessage="1" showErrorMessage="1" sqref="B5 B7 B13 B15 B17 B19 B21 B23 B25 B27" xr:uid="{96B27432-9701-457D-930C-97970541305B}">
      <formula1>"Sans objet, Oui"</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D002-C28A-49FE-A2BC-587CF3E7094E}">
  <sheetPr>
    <tabColor theme="3" tint="-0.249977111117893"/>
  </sheetPr>
  <dimension ref="A1:B18"/>
  <sheetViews>
    <sheetView workbookViewId="0"/>
  </sheetViews>
  <sheetFormatPr baseColWidth="10" defaultRowHeight="14.5"/>
  <cols>
    <col min="1" max="1" width="27.1796875" bestFit="1" customWidth="1"/>
    <col min="2" max="2" width="23.81640625" bestFit="1" customWidth="1"/>
    <col min="3" max="3" width="23.54296875" bestFit="1" customWidth="1"/>
  </cols>
  <sheetData>
    <row r="1" spans="1:2">
      <c r="A1" s="31" t="s">
        <v>51</v>
      </c>
      <c r="B1" t="s">
        <v>345</v>
      </c>
    </row>
    <row r="3" spans="1:2">
      <c r="A3" s="31" t="s">
        <v>68</v>
      </c>
      <c r="B3" t="s">
        <v>344</v>
      </c>
    </row>
    <row r="4" spans="1:2">
      <c r="A4" s="32" t="s">
        <v>70</v>
      </c>
    </row>
    <row r="15" spans="1:2">
      <c r="A15" s="31" t="s">
        <v>51</v>
      </c>
      <c r="B15" t="s">
        <v>345</v>
      </c>
    </row>
    <row r="17" spans="1:2">
      <c r="A17" s="31" t="s">
        <v>68</v>
      </c>
      <c r="B17" t="s">
        <v>344</v>
      </c>
    </row>
    <row r="18" spans="1:2">
      <c r="A18" s="32" t="s">
        <v>70</v>
      </c>
    </row>
  </sheetData>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D29"/>
  <sheetViews>
    <sheetView topLeftCell="A5" zoomScale="85" zoomScaleNormal="85" workbookViewId="0">
      <selection activeCell="B11" sqref="B11"/>
    </sheetView>
  </sheetViews>
  <sheetFormatPr baseColWidth="10" defaultColWidth="11.453125" defaultRowHeight="14.5"/>
  <cols>
    <col min="1" max="1" width="36.26953125" style="2" customWidth="1"/>
    <col min="2" max="2" width="61" style="2" customWidth="1"/>
    <col min="3" max="3" width="24" style="2" customWidth="1"/>
    <col min="4" max="4" width="74.7265625" style="2" customWidth="1"/>
    <col min="5" max="5" width="20.453125" style="2" customWidth="1"/>
    <col min="6" max="16384" width="11.453125" style="2"/>
  </cols>
  <sheetData>
    <row r="1" spans="1:4" ht="25.5" customHeight="1" thickBot="1">
      <c r="A1" s="27" t="s">
        <v>28</v>
      </c>
      <c r="B1" s="27" t="s">
        <v>29</v>
      </c>
      <c r="C1" s="301" t="s">
        <v>350</v>
      </c>
      <c r="D1" s="28" t="s">
        <v>9</v>
      </c>
    </row>
    <row r="2" spans="1:4" ht="28">
      <c r="A2" s="350" t="s">
        <v>389</v>
      </c>
      <c r="B2" s="304" t="s">
        <v>27</v>
      </c>
      <c r="C2" s="305" t="str">
        <f>'Données REDII'!C119</f>
        <v>1A_PFA</v>
      </c>
      <c r="D2" s="313" t="s">
        <v>30</v>
      </c>
    </row>
    <row r="3" spans="1:4" ht="28">
      <c r="A3" s="439" t="s">
        <v>386</v>
      </c>
      <c r="B3" s="21" t="s">
        <v>351</v>
      </c>
      <c r="C3" s="307" t="str">
        <f>'Données REDII'!C123</f>
        <v>1B_PFA</v>
      </c>
      <c r="D3" s="314" t="s">
        <v>31</v>
      </c>
    </row>
    <row r="4" spans="1:4" ht="36" customHeight="1">
      <c r="A4" s="440"/>
      <c r="B4" s="306" t="s">
        <v>38</v>
      </c>
      <c r="C4" s="307" t="str">
        <f>'Données REDII'!C131</f>
        <v>1C_PFA</v>
      </c>
      <c r="D4" s="314" t="s">
        <v>34</v>
      </c>
    </row>
    <row r="5" spans="1:4" ht="28.5" customHeight="1">
      <c r="A5" s="447" t="s">
        <v>384</v>
      </c>
      <c r="B5" s="308" t="s">
        <v>39</v>
      </c>
      <c r="C5" s="309" t="str">
        <f>'Données REDII'!C135</f>
        <v>2A-CIB</v>
      </c>
      <c r="D5" s="315" t="s">
        <v>32</v>
      </c>
    </row>
    <row r="6" spans="1:4" ht="42">
      <c r="A6" s="448"/>
      <c r="B6" s="308" t="s">
        <v>35</v>
      </c>
      <c r="C6" s="309" t="str">
        <f>'Données REDII'!C139</f>
        <v>2B-CIB</v>
      </c>
      <c r="D6" s="315" t="s">
        <v>33</v>
      </c>
    </row>
    <row r="7" spans="1:4" ht="28">
      <c r="A7" s="441" t="s">
        <v>385</v>
      </c>
      <c r="B7" s="310" t="s">
        <v>421</v>
      </c>
      <c r="C7" s="311" t="str">
        <f>'Données REDII'!C143</f>
        <v>3A_BFVBD</v>
      </c>
      <c r="D7" s="316" t="s">
        <v>40</v>
      </c>
    </row>
    <row r="8" spans="1:4" ht="42">
      <c r="A8" s="442"/>
      <c r="B8" s="310" t="s">
        <v>417</v>
      </c>
      <c r="C8" s="311" t="str">
        <f>'Données REDII'!C147</f>
        <v>3BR1_BFVBD</v>
      </c>
      <c r="D8" s="316" t="s">
        <v>41</v>
      </c>
    </row>
    <row r="9" spans="1:4" ht="28">
      <c r="A9" s="442" t="s">
        <v>387</v>
      </c>
      <c r="B9" s="310" t="s">
        <v>418</v>
      </c>
      <c r="C9" s="311" t="str">
        <f>'Données REDII'!C151</f>
        <v>3BR2_BFVBD</v>
      </c>
      <c r="D9" s="316" t="s">
        <v>42</v>
      </c>
    </row>
    <row r="10" spans="1:4" ht="28">
      <c r="A10" s="443"/>
      <c r="B10" s="310" t="s">
        <v>422</v>
      </c>
      <c r="C10" s="311"/>
      <c r="D10" s="316" t="s">
        <v>48</v>
      </c>
    </row>
    <row r="11" spans="1:4" ht="42">
      <c r="A11" s="449" t="s">
        <v>388</v>
      </c>
      <c r="B11" s="317" t="s">
        <v>396</v>
      </c>
      <c r="C11" s="318" t="s">
        <v>391</v>
      </c>
      <c r="D11" s="319" t="s">
        <v>43</v>
      </c>
    </row>
    <row r="12" spans="1:4" ht="45.65" customHeight="1">
      <c r="A12" s="450"/>
      <c r="B12" s="317" t="s">
        <v>397</v>
      </c>
      <c r="C12" s="318" t="s">
        <v>391</v>
      </c>
      <c r="D12" s="319" t="s">
        <v>44</v>
      </c>
    </row>
    <row r="13" spans="1:4" ht="42">
      <c r="A13" s="451"/>
      <c r="B13" s="317" t="s">
        <v>398</v>
      </c>
      <c r="C13" s="318" t="s">
        <v>391</v>
      </c>
      <c r="D13" s="319" t="s">
        <v>45</v>
      </c>
    </row>
    <row r="14" spans="1:4">
      <c r="A14" s="351" t="s">
        <v>36</v>
      </c>
      <c r="B14" s="320" t="s">
        <v>36</v>
      </c>
      <c r="C14" s="321"/>
      <c r="D14" s="322" t="s">
        <v>411</v>
      </c>
    </row>
    <row r="15" spans="1:4" ht="28.5">
      <c r="A15" s="20" t="s">
        <v>409</v>
      </c>
      <c r="B15" s="323" t="s">
        <v>410</v>
      </c>
      <c r="C15" s="324"/>
      <c r="D15" s="322" t="s">
        <v>412</v>
      </c>
    </row>
    <row r="16" spans="1:4" ht="14.5" customHeight="1">
      <c r="A16" s="20" t="s">
        <v>37</v>
      </c>
      <c r="B16" s="323" t="s">
        <v>37</v>
      </c>
      <c r="C16" s="324"/>
      <c r="D16" s="322" t="s">
        <v>49</v>
      </c>
    </row>
    <row r="17" spans="1:4" ht="15" thickBot="1">
      <c r="A17" s="325" t="s">
        <v>6</v>
      </c>
      <c r="B17" s="326" t="s">
        <v>6</v>
      </c>
      <c r="C17" s="327"/>
      <c r="D17" s="328" t="s">
        <v>25</v>
      </c>
    </row>
    <row r="20" spans="1:4" ht="40.9" customHeight="1">
      <c r="A20" s="445" t="s">
        <v>400</v>
      </c>
      <c r="B20" s="446"/>
      <c r="C20" s="357" t="s">
        <v>350</v>
      </c>
    </row>
    <row r="21" spans="1:4" ht="57" customHeight="1">
      <c r="A21" s="444" t="s">
        <v>312</v>
      </c>
      <c r="B21" s="358" t="s">
        <v>393</v>
      </c>
      <c r="C21" s="359" t="s">
        <v>313</v>
      </c>
      <c r="D21" s="437" t="s">
        <v>401</v>
      </c>
    </row>
    <row r="22" spans="1:4" ht="61.15" customHeight="1">
      <c r="A22" s="444"/>
      <c r="B22" s="358" t="s">
        <v>394</v>
      </c>
      <c r="C22" s="359" t="s">
        <v>315</v>
      </c>
      <c r="D22" s="437"/>
    </row>
    <row r="23" spans="1:4" ht="57.65" customHeight="1">
      <c r="A23" s="444"/>
      <c r="B23" s="358" t="s">
        <v>395</v>
      </c>
      <c r="C23" s="359" t="s">
        <v>317</v>
      </c>
      <c r="D23" s="437"/>
    </row>
    <row r="24" spans="1:4" ht="57" customHeight="1">
      <c r="A24" s="444" t="s">
        <v>319</v>
      </c>
      <c r="B24" s="358" t="s">
        <v>393</v>
      </c>
      <c r="C24" s="359" t="s">
        <v>320</v>
      </c>
      <c r="D24" s="437"/>
    </row>
    <row r="25" spans="1:4" ht="59.5" customHeight="1">
      <c r="A25" s="444"/>
      <c r="B25" s="358" t="s">
        <v>394</v>
      </c>
      <c r="C25" s="359" t="s">
        <v>321</v>
      </c>
      <c r="D25" s="437"/>
    </row>
    <row r="26" spans="1:4" ht="73.150000000000006" customHeight="1">
      <c r="A26" s="444"/>
      <c r="B26" s="358" t="s">
        <v>395</v>
      </c>
      <c r="C26" s="359" t="s">
        <v>322</v>
      </c>
      <c r="D26" s="437"/>
    </row>
    <row r="27" spans="1:4" ht="42" customHeight="1">
      <c r="A27" s="360" t="s">
        <v>397</v>
      </c>
      <c r="B27" s="438" t="s">
        <v>402</v>
      </c>
      <c r="C27" s="438"/>
    </row>
    <row r="28" spans="1:4">
      <c r="A28" s="361"/>
    </row>
    <row r="29" spans="1:4">
      <c r="A29" s="361"/>
    </row>
  </sheetData>
  <mergeCells count="10">
    <mergeCell ref="D21:D26"/>
    <mergeCell ref="B27:C27"/>
    <mergeCell ref="A3:A4"/>
    <mergeCell ref="A7:A8"/>
    <mergeCell ref="A9:A10"/>
    <mergeCell ref="A21:A23"/>
    <mergeCell ref="A24:A26"/>
    <mergeCell ref="A20:B20"/>
    <mergeCell ref="A5:A6"/>
    <mergeCell ref="A11:A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A3:Q282"/>
  <sheetViews>
    <sheetView topLeftCell="B115" zoomScale="90" zoomScaleNormal="90" workbookViewId="0">
      <selection activeCell="I123" sqref="I123"/>
    </sheetView>
  </sheetViews>
  <sheetFormatPr baseColWidth="10" defaultRowHeight="14.5"/>
  <cols>
    <col min="1" max="1" width="17.453125" customWidth="1"/>
    <col min="2" max="2" width="82.81640625" customWidth="1"/>
    <col min="3" max="3" width="19.26953125" customWidth="1"/>
    <col min="4" max="4" width="20.54296875" customWidth="1"/>
    <col min="5" max="5" width="43.7265625" customWidth="1"/>
    <col min="6" max="6" width="14.7265625" customWidth="1"/>
    <col min="8" max="8" width="18.26953125" customWidth="1"/>
    <col min="9" max="9" width="15.26953125" bestFit="1" customWidth="1"/>
    <col min="10" max="10" width="11.54296875" customWidth="1"/>
  </cols>
  <sheetData>
    <row r="3" spans="1:12">
      <c r="A3" s="37" t="s">
        <v>87</v>
      </c>
      <c r="F3" s="37" t="s">
        <v>88</v>
      </c>
      <c r="L3" s="37" t="s">
        <v>89</v>
      </c>
    </row>
    <row r="4" spans="1:12">
      <c r="A4" t="s">
        <v>90</v>
      </c>
      <c r="F4" t="s">
        <v>91</v>
      </c>
      <c r="L4" t="s">
        <v>92</v>
      </c>
    </row>
    <row r="5" spans="1:12">
      <c r="A5" t="s">
        <v>93</v>
      </c>
      <c r="F5" t="s">
        <v>94</v>
      </c>
      <c r="L5" t="s">
        <v>95</v>
      </c>
    </row>
    <row r="6" spans="1:12">
      <c r="A6" t="s">
        <v>96</v>
      </c>
      <c r="F6" t="s">
        <v>97</v>
      </c>
      <c r="L6" t="s">
        <v>98</v>
      </c>
    </row>
    <row r="7" spans="1:12">
      <c r="F7" t="s">
        <v>99</v>
      </c>
    </row>
    <row r="8" spans="1:12">
      <c r="A8" s="37" t="s">
        <v>100</v>
      </c>
      <c r="L8" s="37" t="s">
        <v>101</v>
      </c>
    </row>
    <row r="9" spans="1:12">
      <c r="A9" t="s">
        <v>102</v>
      </c>
      <c r="F9" s="37" t="s">
        <v>103</v>
      </c>
      <c r="L9" t="s">
        <v>104</v>
      </c>
    </row>
    <row r="10" spans="1:12">
      <c r="A10" t="s">
        <v>105</v>
      </c>
      <c r="F10" t="s">
        <v>106</v>
      </c>
      <c r="L10" t="s">
        <v>107</v>
      </c>
    </row>
    <row r="11" spans="1:12">
      <c r="A11" t="s">
        <v>216</v>
      </c>
      <c r="F11" t="s">
        <v>108</v>
      </c>
      <c r="L11" t="s">
        <v>109</v>
      </c>
    </row>
    <row r="12" spans="1:12">
      <c r="A12" t="s">
        <v>217</v>
      </c>
      <c r="F12" t="s">
        <v>110</v>
      </c>
    </row>
    <row r="13" spans="1:12">
      <c r="F13" t="s">
        <v>111</v>
      </c>
      <c r="L13" s="37" t="s">
        <v>112</v>
      </c>
    </row>
    <row r="14" spans="1:12">
      <c r="A14" t="s">
        <v>113</v>
      </c>
      <c r="F14" t="s">
        <v>114</v>
      </c>
      <c r="L14" t="s">
        <v>115</v>
      </c>
    </row>
    <row r="15" spans="1:12">
      <c r="A15" t="s">
        <v>116</v>
      </c>
      <c r="F15" t="s">
        <v>117</v>
      </c>
      <c r="L15" t="s">
        <v>118</v>
      </c>
    </row>
    <row r="16" spans="1:12">
      <c r="A16" t="s">
        <v>119</v>
      </c>
      <c r="F16" t="s">
        <v>120</v>
      </c>
      <c r="L16" t="s">
        <v>121</v>
      </c>
    </row>
    <row r="17" spans="1:12">
      <c r="F17" t="s">
        <v>122</v>
      </c>
      <c r="L17" t="s">
        <v>98</v>
      </c>
    </row>
    <row r="18" spans="1:12">
      <c r="A18" s="37" t="s">
        <v>123</v>
      </c>
      <c r="F18" t="s">
        <v>124</v>
      </c>
      <c r="L18" t="s">
        <v>125</v>
      </c>
    </row>
    <row r="19" spans="1:12">
      <c r="A19" t="s">
        <v>126</v>
      </c>
      <c r="F19" t="s">
        <v>127</v>
      </c>
    </row>
    <row r="20" spans="1:12">
      <c r="A20" t="s">
        <v>128</v>
      </c>
      <c r="F20" t="s">
        <v>129</v>
      </c>
      <c r="L20" s="37" t="s">
        <v>130</v>
      </c>
    </row>
    <row r="21" spans="1:12">
      <c r="A21" t="s">
        <v>131</v>
      </c>
      <c r="F21" t="s">
        <v>132</v>
      </c>
      <c r="L21" t="s">
        <v>133</v>
      </c>
    </row>
    <row r="22" spans="1:12">
      <c r="A22" t="s">
        <v>134</v>
      </c>
      <c r="F22" t="s">
        <v>135</v>
      </c>
      <c r="L22" t="s">
        <v>136</v>
      </c>
    </row>
    <row r="23" spans="1:12">
      <c r="A23" t="s">
        <v>137</v>
      </c>
      <c r="F23" t="s">
        <v>138</v>
      </c>
    </row>
    <row r="24" spans="1:12">
      <c r="A24" t="s">
        <v>139</v>
      </c>
      <c r="F24" t="s">
        <v>140</v>
      </c>
    </row>
    <row r="25" spans="1:12">
      <c r="A25" t="s">
        <v>141</v>
      </c>
      <c r="F25" t="s">
        <v>142</v>
      </c>
    </row>
    <row r="26" spans="1:12">
      <c r="A26" t="s">
        <v>143</v>
      </c>
      <c r="F26" t="s">
        <v>144</v>
      </c>
    </row>
    <row r="27" spans="1:12">
      <c r="A27" t="s">
        <v>145</v>
      </c>
    </row>
    <row r="28" spans="1:12">
      <c r="A28" t="s">
        <v>146</v>
      </c>
    </row>
    <row r="29" spans="1:12">
      <c r="A29" t="s">
        <v>147</v>
      </c>
      <c r="F29" s="37" t="s">
        <v>148</v>
      </c>
    </row>
    <row r="30" spans="1:12">
      <c r="A30" t="s">
        <v>149</v>
      </c>
      <c r="F30" t="s">
        <v>150</v>
      </c>
    </row>
    <row r="31" spans="1:12">
      <c r="A31" t="s">
        <v>151</v>
      </c>
      <c r="F31" t="s">
        <v>152</v>
      </c>
    </row>
    <row r="32" spans="1:12">
      <c r="A32" t="s">
        <v>153</v>
      </c>
      <c r="F32" t="s">
        <v>154</v>
      </c>
    </row>
    <row r="33" spans="1:6">
      <c r="A33" t="s">
        <v>155</v>
      </c>
      <c r="F33" t="s">
        <v>156</v>
      </c>
    </row>
    <row r="34" spans="1:6">
      <c r="A34" t="s">
        <v>157</v>
      </c>
    </row>
    <row r="35" spans="1:6">
      <c r="A35" t="s">
        <v>158</v>
      </c>
      <c r="F35" s="37" t="s">
        <v>159</v>
      </c>
    </row>
    <row r="36" spans="1:6">
      <c r="A36" t="s">
        <v>160</v>
      </c>
      <c r="F36" t="s">
        <v>161</v>
      </c>
    </row>
    <row r="37" spans="1:6">
      <c r="A37" t="s">
        <v>162</v>
      </c>
      <c r="F37" t="s">
        <v>163</v>
      </c>
    </row>
    <row r="38" spans="1:6">
      <c r="A38" t="s">
        <v>164</v>
      </c>
      <c r="F38" t="s">
        <v>165</v>
      </c>
    </row>
    <row r="39" spans="1:6">
      <c r="F39" t="s">
        <v>166</v>
      </c>
    </row>
    <row r="40" spans="1:6">
      <c r="A40" s="37" t="s">
        <v>167</v>
      </c>
      <c r="F40" t="s">
        <v>168</v>
      </c>
    </row>
    <row r="41" spans="1:6">
      <c r="A41" t="s">
        <v>169</v>
      </c>
      <c r="F41" t="s">
        <v>170</v>
      </c>
    </row>
    <row r="42" spans="1:6">
      <c r="A42" t="s">
        <v>171</v>
      </c>
    </row>
    <row r="43" spans="1:6">
      <c r="A43" t="s">
        <v>172</v>
      </c>
      <c r="F43" s="37" t="s">
        <v>173</v>
      </c>
    </row>
    <row r="44" spans="1:6">
      <c r="A44" t="s">
        <v>174</v>
      </c>
      <c r="F44" t="s">
        <v>175</v>
      </c>
    </row>
    <row r="45" spans="1:6">
      <c r="A45" t="s">
        <v>176</v>
      </c>
      <c r="F45" t="s">
        <v>177</v>
      </c>
    </row>
    <row r="46" spans="1:6">
      <c r="A46" t="s">
        <v>178</v>
      </c>
      <c r="F46" t="s">
        <v>179</v>
      </c>
    </row>
    <row r="47" spans="1:6">
      <c r="A47" t="s">
        <v>180</v>
      </c>
      <c r="F47" t="s">
        <v>181</v>
      </c>
    </row>
    <row r="48" spans="1:6">
      <c r="A48" t="s">
        <v>182</v>
      </c>
      <c r="F48" t="s">
        <v>183</v>
      </c>
    </row>
    <row r="49" spans="1:6">
      <c r="A49" t="s">
        <v>184</v>
      </c>
    </row>
    <row r="50" spans="1:6">
      <c r="A50" t="s">
        <v>185</v>
      </c>
      <c r="F50" s="37" t="s">
        <v>223</v>
      </c>
    </row>
    <row r="51" spans="1:6">
      <c r="A51" t="s">
        <v>186</v>
      </c>
      <c r="F51" t="s">
        <v>338</v>
      </c>
    </row>
    <row r="52" spans="1:6">
      <c r="A52" t="s">
        <v>187</v>
      </c>
      <c r="F52" t="s">
        <v>339</v>
      </c>
    </row>
    <row r="53" spans="1:6">
      <c r="A53" t="s">
        <v>188</v>
      </c>
      <c r="F53" t="s">
        <v>340</v>
      </c>
    </row>
    <row r="54" spans="1:6">
      <c r="A54" t="s">
        <v>189</v>
      </c>
    </row>
    <row r="55" spans="1:6">
      <c r="A55" t="s">
        <v>190</v>
      </c>
    </row>
    <row r="56" spans="1:6">
      <c r="A56" t="s">
        <v>191</v>
      </c>
      <c r="F56" t="str">
        <f>C119</f>
        <v>1A_PFA</v>
      </c>
    </row>
    <row r="57" spans="1:6">
      <c r="A57" t="s">
        <v>126</v>
      </c>
      <c r="F57" t="str">
        <f>C123</f>
        <v>1B_PFA</v>
      </c>
    </row>
    <row r="58" spans="1:6">
      <c r="A58" t="s">
        <v>128</v>
      </c>
      <c r="F58" t="str">
        <f>C127</f>
        <v>1B_PFA(V)</v>
      </c>
    </row>
    <row r="59" spans="1:6">
      <c r="A59" t="s">
        <v>131</v>
      </c>
      <c r="F59" t="str">
        <f>C131</f>
        <v>1C_PFA</v>
      </c>
    </row>
    <row r="60" spans="1:6">
      <c r="A60" t="s">
        <v>134</v>
      </c>
      <c r="F60" t="str">
        <f>C135</f>
        <v>2A-CIB</v>
      </c>
    </row>
    <row r="61" spans="1:6">
      <c r="A61" t="s">
        <v>137</v>
      </c>
      <c r="F61" t="str">
        <f>C139</f>
        <v>2B-CIB</v>
      </c>
    </row>
    <row r="62" spans="1:6">
      <c r="A62" t="s">
        <v>139</v>
      </c>
      <c r="F62" t="str">
        <f>C143</f>
        <v>3A_BFVBD</v>
      </c>
    </row>
    <row r="63" spans="1:6">
      <c r="A63" t="s">
        <v>141</v>
      </c>
      <c r="F63" t="str">
        <f>C147</f>
        <v>3BR1_BFVBD</v>
      </c>
    </row>
    <row r="64" spans="1:6">
      <c r="A64" t="s">
        <v>143</v>
      </c>
      <c r="F64" t="str">
        <f>C151</f>
        <v>3BR2_BFVBD</v>
      </c>
    </row>
    <row r="65" spans="1:6">
      <c r="A65" t="s">
        <v>145</v>
      </c>
      <c r="F65" t="str">
        <f>C155</f>
        <v>4A_GR / C_1</v>
      </c>
    </row>
    <row r="66" spans="1:6">
      <c r="A66" t="s">
        <v>146</v>
      </c>
      <c r="F66" t="str">
        <f>C159</f>
        <v>4A_GR / C_2</v>
      </c>
    </row>
    <row r="67" spans="1:6">
      <c r="A67" t="s">
        <v>147</v>
      </c>
      <c r="F67" t="str">
        <f>C163</f>
        <v>4A_GR / C_3</v>
      </c>
    </row>
    <row r="68" spans="1:6">
      <c r="A68" t="s">
        <v>149</v>
      </c>
      <c r="F68" t="str">
        <f>C167</f>
        <v>4A_GR / F_1</v>
      </c>
    </row>
    <row r="69" spans="1:6">
      <c r="A69" t="s">
        <v>151</v>
      </c>
      <c r="F69" t="str">
        <f>C171</f>
        <v>4A_GR / F_2</v>
      </c>
    </row>
    <row r="70" spans="1:6">
      <c r="A70" t="s">
        <v>153</v>
      </c>
      <c r="F70" t="str">
        <f>C175</f>
        <v>4A_GR / F_3</v>
      </c>
    </row>
    <row r="72" spans="1:6">
      <c r="A72" s="37" t="s">
        <v>192</v>
      </c>
    </row>
    <row r="73" spans="1:6">
      <c r="A73" t="s">
        <v>6</v>
      </c>
      <c r="F73" s="163" t="s">
        <v>175</v>
      </c>
    </row>
    <row r="74" spans="1:6">
      <c r="A74" t="s">
        <v>193</v>
      </c>
      <c r="F74" s="163" t="s">
        <v>177</v>
      </c>
    </row>
    <row r="75" spans="1:6" ht="17.5" customHeight="1">
      <c r="A75" t="s">
        <v>194</v>
      </c>
      <c r="F75" s="163" t="s">
        <v>181</v>
      </c>
    </row>
    <row r="76" spans="1:6" ht="29.5" thickBot="1">
      <c r="A76" t="s">
        <v>195</v>
      </c>
      <c r="F76" s="172" t="s">
        <v>183</v>
      </c>
    </row>
    <row r="77" spans="1:6" ht="15" thickTop="1">
      <c r="A77" t="s">
        <v>196</v>
      </c>
    </row>
    <row r="78" spans="1:6">
      <c r="A78" t="s">
        <v>197</v>
      </c>
    </row>
    <row r="79" spans="1:6">
      <c r="A79" t="s">
        <v>198</v>
      </c>
    </row>
    <row r="80" spans="1:6">
      <c r="A80" t="s">
        <v>199</v>
      </c>
    </row>
    <row r="81" spans="1:1">
      <c r="A81" t="s">
        <v>200</v>
      </c>
    </row>
    <row r="82" spans="1:1">
      <c r="A82" t="s">
        <v>201</v>
      </c>
    </row>
    <row r="83" spans="1:1">
      <c r="A83" t="s">
        <v>202</v>
      </c>
    </row>
    <row r="84" spans="1:1">
      <c r="A84" t="s">
        <v>203</v>
      </c>
    </row>
    <row r="85" spans="1:1">
      <c r="A85" t="s">
        <v>204</v>
      </c>
    </row>
    <row r="86" spans="1:1">
      <c r="A86" t="s">
        <v>205</v>
      </c>
    </row>
    <row r="87" spans="1:1">
      <c r="A87" t="s">
        <v>206</v>
      </c>
    </row>
    <row r="88" spans="1:1">
      <c r="A88" t="s">
        <v>207</v>
      </c>
    </row>
    <row r="89" spans="1:1">
      <c r="A89" t="s">
        <v>208</v>
      </c>
    </row>
    <row r="90" spans="1:1">
      <c r="A90" t="s">
        <v>209</v>
      </c>
    </row>
    <row r="91" spans="1:1">
      <c r="A91" t="s">
        <v>210</v>
      </c>
    </row>
    <row r="92" spans="1:1">
      <c r="A92" t="s">
        <v>211</v>
      </c>
    </row>
    <row r="93" spans="1:1">
      <c r="A93" t="s">
        <v>212</v>
      </c>
    </row>
    <row r="94" spans="1:1">
      <c r="A94" t="s">
        <v>213</v>
      </c>
    </row>
    <row r="95" spans="1:1">
      <c r="A95" s="38" t="s">
        <v>214</v>
      </c>
    </row>
    <row r="96" spans="1:1">
      <c r="A96" s="38" t="s">
        <v>215</v>
      </c>
    </row>
    <row r="99" spans="1:12">
      <c r="A99" s="134" t="s">
        <v>253</v>
      </c>
      <c r="B99" s="134" t="s">
        <v>254</v>
      </c>
      <c r="K99" s="135"/>
      <c r="L99" s="135"/>
    </row>
    <row r="100" spans="1:12" ht="81.650000000000006" customHeight="1">
      <c r="A100" s="136" t="s">
        <v>255</v>
      </c>
      <c r="B100" s="266" t="s">
        <v>256</v>
      </c>
      <c r="K100" s="135"/>
      <c r="L100" s="135"/>
    </row>
    <row r="101" spans="1:12" ht="43.5">
      <c r="A101" s="136" t="s">
        <v>257</v>
      </c>
      <c r="B101" s="136" t="s">
        <v>258</v>
      </c>
      <c r="K101" s="135"/>
      <c r="L101" s="135"/>
    </row>
    <row r="102" spans="1:12" ht="29">
      <c r="A102" s="136" t="s">
        <v>259</v>
      </c>
      <c r="B102" s="137"/>
      <c r="K102" s="135"/>
      <c r="L102" s="135"/>
    </row>
    <row r="103" spans="1:12">
      <c r="K103" s="135"/>
      <c r="L103" s="135"/>
    </row>
    <row r="104" spans="1:12">
      <c r="A104" s="138" t="s">
        <v>260</v>
      </c>
      <c r="B104" s="138" t="s">
        <v>254</v>
      </c>
      <c r="K104" s="135"/>
      <c r="L104" s="135"/>
    </row>
    <row r="105" spans="1:12">
      <c r="A105" s="139" t="s">
        <v>261</v>
      </c>
      <c r="B105" s="139" t="s">
        <v>262</v>
      </c>
      <c r="K105" s="135"/>
      <c r="L105" s="135"/>
    </row>
    <row r="106" spans="1:12">
      <c r="A106" s="139" t="s">
        <v>263</v>
      </c>
      <c r="B106" s="139" t="s">
        <v>262</v>
      </c>
      <c r="K106" s="135"/>
      <c r="L106" s="135"/>
    </row>
    <row r="107" spans="1:12">
      <c r="A107" s="139" t="s">
        <v>264</v>
      </c>
      <c r="B107" s="139" t="s">
        <v>262</v>
      </c>
      <c r="K107" s="135"/>
      <c r="L107" s="135"/>
    </row>
    <row r="108" spans="1:12">
      <c r="A108" s="139" t="s">
        <v>265</v>
      </c>
      <c r="B108" s="139" t="s">
        <v>266</v>
      </c>
      <c r="K108" s="135"/>
      <c r="L108" s="135"/>
    </row>
    <row r="109" spans="1:12">
      <c r="A109" s="139" t="s">
        <v>267</v>
      </c>
      <c r="B109" s="139" t="s">
        <v>266</v>
      </c>
      <c r="K109" s="135"/>
      <c r="L109" s="135"/>
    </row>
    <row r="110" spans="1:12" ht="15" thickBot="1">
      <c r="K110" s="135"/>
      <c r="L110" s="135"/>
    </row>
    <row r="111" spans="1:12">
      <c r="A111" s="140" t="s">
        <v>87</v>
      </c>
      <c r="B111" s="140" t="s">
        <v>268</v>
      </c>
      <c r="H111" s="141" t="s">
        <v>269</v>
      </c>
      <c r="I111" s="142"/>
      <c r="J111" s="142"/>
      <c r="K111" s="143"/>
      <c r="L111" s="144">
        <f>'Plan d''appro'!C36</f>
        <v>0</v>
      </c>
    </row>
    <row r="112" spans="1:12">
      <c r="A112" s="145" t="s">
        <v>270</v>
      </c>
      <c r="B112" s="146">
        <v>183</v>
      </c>
      <c r="H112" s="147" t="s">
        <v>271</v>
      </c>
      <c r="I112" s="148"/>
      <c r="J112" s="148"/>
      <c r="K112" s="149"/>
      <c r="L112" s="150">
        <f>'Plan d''appro'!C37</f>
        <v>0</v>
      </c>
    </row>
    <row r="113" spans="1:17">
      <c r="A113" s="145" t="s">
        <v>272</v>
      </c>
      <c r="B113" s="146">
        <v>80</v>
      </c>
      <c r="H113" s="147" t="s">
        <v>273</v>
      </c>
      <c r="I113" s="148"/>
      <c r="J113" s="148"/>
      <c r="K113" s="149"/>
      <c r="L113" s="151">
        <f>'Plan d''appro'!C38</f>
        <v>0</v>
      </c>
    </row>
    <row r="114" spans="1:17" ht="15" thickBot="1">
      <c r="A114" s="145" t="s">
        <v>274</v>
      </c>
      <c r="B114" s="146">
        <v>212</v>
      </c>
      <c r="H114" s="152" t="s">
        <v>275</v>
      </c>
      <c r="I114" s="153"/>
      <c r="J114" s="153"/>
      <c r="K114" s="154"/>
      <c r="L114" s="155">
        <f>'Plan d''appro'!C39</f>
        <v>0</v>
      </c>
    </row>
    <row r="115" spans="1:17" ht="15" thickBot="1">
      <c r="K115" s="135"/>
      <c r="L115" s="135"/>
    </row>
    <row r="116" spans="1:17" ht="29" thickBot="1">
      <c r="A116" s="458" t="s">
        <v>276</v>
      </c>
      <c r="B116" s="459"/>
      <c r="C116" s="459"/>
      <c r="D116" s="459"/>
      <c r="E116" s="459"/>
      <c r="F116" s="459"/>
      <c r="G116" s="459"/>
      <c r="H116" s="459"/>
      <c r="I116" s="459"/>
      <c r="J116" s="459"/>
      <c r="K116" s="459"/>
      <c r="L116" s="459"/>
      <c r="M116" s="459"/>
      <c r="N116" s="459"/>
      <c r="O116" s="459"/>
      <c r="P116" s="459"/>
      <c r="Q116" s="460"/>
    </row>
    <row r="117" spans="1:17" ht="19" thickBot="1">
      <c r="A117" s="156"/>
      <c r="B117" s="157"/>
      <c r="C117" s="158"/>
      <c r="D117" s="159"/>
      <c r="E117" s="160"/>
      <c r="F117" s="461" t="s">
        <v>277</v>
      </c>
      <c r="G117" s="462"/>
      <c r="H117" s="463" t="s">
        <v>278</v>
      </c>
      <c r="I117" s="464"/>
      <c r="J117" s="464"/>
      <c r="K117" s="464"/>
      <c r="L117" s="465"/>
      <c r="M117" s="466" t="s">
        <v>279</v>
      </c>
      <c r="N117" s="466"/>
      <c r="O117" s="466"/>
      <c r="P117" s="466"/>
      <c r="Q117" s="467"/>
    </row>
    <row r="118" spans="1:17" ht="37.9" customHeight="1" thickBot="1">
      <c r="A118" s="468" t="s">
        <v>280</v>
      </c>
      <c r="B118" s="469"/>
      <c r="C118" s="161"/>
      <c r="D118" s="268" t="s">
        <v>173</v>
      </c>
      <c r="E118" s="269" t="s">
        <v>281</v>
      </c>
      <c r="F118" s="270" t="s">
        <v>282</v>
      </c>
      <c r="G118" s="270" t="s">
        <v>283</v>
      </c>
      <c r="H118" s="271" t="s">
        <v>284</v>
      </c>
      <c r="I118" s="271" t="s">
        <v>285</v>
      </c>
      <c r="J118" s="271" t="s">
        <v>286</v>
      </c>
      <c r="K118" s="272" t="s">
        <v>282</v>
      </c>
      <c r="L118" s="272" t="s">
        <v>283</v>
      </c>
      <c r="M118" s="270" t="s">
        <v>287</v>
      </c>
      <c r="N118" s="270" t="s">
        <v>288</v>
      </c>
      <c r="O118" s="270" t="s">
        <v>289</v>
      </c>
      <c r="P118" s="270" t="s">
        <v>290</v>
      </c>
      <c r="Q118" s="270" t="s">
        <v>291</v>
      </c>
    </row>
    <row r="119" spans="1:17" ht="15" customHeight="1">
      <c r="A119" s="452" t="s">
        <v>292</v>
      </c>
      <c r="B119" s="455" t="s">
        <v>293</v>
      </c>
      <c r="C119" s="162" t="s">
        <v>294</v>
      </c>
      <c r="D119" s="163" t="s">
        <v>175</v>
      </c>
      <c r="E119" s="163" t="str">
        <f>C119&amp;D119</f>
        <v>1A_PFA0-500km</v>
      </c>
      <c r="F119" s="164">
        <v>0.91</v>
      </c>
      <c r="G119" s="164">
        <v>0.87</v>
      </c>
      <c r="H119" s="165"/>
      <c r="I119" s="165"/>
      <c r="J119" s="165"/>
      <c r="K119" s="166"/>
      <c r="L119" s="167"/>
      <c r="M119" s="168">
        <v>0</v>
      </c>
      <c r="N119" s="168">
        <v>1.9</v>
      </c>
      <c r="O119" s="168">
        <v>3.6</v>
      </c>
      <c r="P119" s="168">
        <v>0.5</v>
      </c>
    </row>
    <row r="120" spans="1:17" ht="15" customHeight="1">
      <c r="A120" s="453"/>
      <c r="B120" s="456"/>
      <c r="C120" s="162" t="s">
        <v>294</v>
      </c>
      <c r="D120" s="163" t="s">
        <v>177</v>
      </c>
      <c r="E120" s="163" t="str">
        <f t="shared" ref="E120:E122" si="0">C120&amp;D120</f>
        <v>1A_PFA500-2 500km</v>
      </c>
      <c r="F120" s="164">
        <v>0.87</v>
      </c>
      <c r="G120" s="164">
        <v>0.81</v>
      </c>
      <c r="H120" s="165"/>
      <c r="I120" s="165"/>
      <c r="J120" s="165"/>
      <c r="K120" s="166"/>
      <c r="L120" s="167"/>
      <c r="M120" s="168">
        <v>0</v>
      </c>
      <c r="N120" s="168">
        <v>1.9</v>
      </c>
      <c r="O120" s="168">
        <v>6.2</v>
      </c>
      <c r="P120" s="168">
        <v>0.5</v>
      </c>
    </row>
    <row r="121" spans="1:17" ht="15" customHeight="1">
      <c r="A121" s="453"/>
      <c r="B121" s="456"/>
      <c r="C121" s="162" t="s">
        <v>294</v>
      </c>
      <c r="D121" s="163" t="s">
        <v>181</v>
      </c>
      <c r="E121" s="163" t="str">
        <f t="shared" si="0"/>
        <v>1A_PFA2 500-10 000km</v>
      </c>
      <c r="F121" s="164">
        <v>0.78</v>
      </c>
      <c r="G121" s="164">
        <v>0.67</v>
      </c>
      <c r="H121" s="165"/>
      <c r="I121" s="165"/>
      <c r="J121" s="165"/>
      <c r="K121" s="166"/>
      <c r="L121" s="167"/>
      <c r="M121" s="168">
        <v>0</v>
      </c>
      <c r="N121" s="168">
        <v>1.9</v>
      </c>
      <c r="O121" s="168">
        <v>12.6</v>
      </c>
      <c r="P121" s="168">
        <v>0.5</v>
      </c>
    </row>
    <row r="122" spans="1:17" ht="15" customHeight="1" thickBot="1">
      <c r="A122" s="454"/>
      <c r="B122" s="457"/>
      <c r="C122" s="171" t="s">
        <v>294</v>
      </c>
      <c r="D122" s="172" t="s">
        <v>183</v>
      </c>
      <c r="E122" s="172" t="str">
        <f t="shared" si="0"/>
        <v>1A_PFAplus de 10 000km</v>
      </c>
      <c r="F122" s="173">
        <v>0.6</v>
      </c>
      <c r="G122" s="173">
        <v>0.41</v>
      </c>
      <c r="H122" s="174"/>
      <c r="I122" s="174"/>
      <c r="J122" s="174"/>
      <c r="K122" s="175"/>
      <c r="L122" s="176"/>
      <c r="M122" s="177">
        <v>0</v>
      </c>
      <c r="N122" s="177">
        <v>1.9</v>
      </c>
      <c r="O122" s="177">
        <v>24.6</v>
      </c>
      <c r="P122" s="177">
        <v>0.5</v>
      </c>
      <c r="Q122" s="178"/>
    </row>
    <row r="123" spans="1:17" ht="15" customHeight="1" thickTop="1">
      <c r="A123" s="474" t="s">
        <v>295</v>
      </c>
      <c r="B123" s="179" t="s">
        <v>296</v>
      </c>
      <c r="C123" s="162" t="s">
        <v>297</v>
      </c>
      <c r="D123" s="163" t="s">
        <v>175</v>
      </c>
      <c r="E123" s="163" t="str">
        <f>C123&amp;D123</f>
        <v>1B_PFA0-500km</v>
      </c>
      <c r="F123" s="180"/>
      <c r="G123" s="180"/>
      <c r="H123" s="181">
        <v>6.5</v>
      </c>
      <c r="I123" s="181">
        <f>IF($L$112=0,0,
IF('Plan d''appro'!$C$34="Cogénération",
H123*$L$113/($L$113+273.15)/($L$111+$L$112*$L$113/($L$113+273.15)),H123/$L$112))</f>
        <v>0</v>
      </c>
      <c r="J123" s="190">
        <f>IF($L$111&lt;&gt;0,H123/$L$111*$L$111/($L$111+$L$112*$L$113/($L$113+273.15)),0)</f>
        <v>0</v>
      </c>
      <c r="K123" s="182">
        <f>IF(I123=0,0,(80-I123)/80)</f>
        <v>0</v>
      </c>
      <c r="L123" s="182">
        <f>IF(J123=0,0,IF($L$11="OUI",(212-J123)/212,(183-J123)/183))</f>
        <v>0</v>
      </c>
      <c r="M123" s="183">
        <v>0</v>
      </c>
      <c r="N123" s="183">
        <v>1.6</v>
      </c>
      <c r="O123" s="183">
        <v>4.4000000000000004</v>
      </c>
      <c r="P123" s="183">
        <v>0.5</v>
      </c>
    </row>
    <row r="124" spans="1:17" ht="15" customHeight="1">
      <c r="A124" s="474"/>
      <c r="B124" s="184"/>
      <c r="C124" s="162" t="s">
        <v>297</v>
      </c>
      <c r="D124" s="163" t="s">
        <v>177</v>
      </c>
      <c r="E124" s="163" t="str">
        <f t="shared" ref="E124:E178" si="1">C124&amp;D124</f>
        <v>1B_PFA500-2 500km</v>
      </c>
      <c r="F124" s="180"/>
      <c r="G124" s="180"/>
      <c r="H124" s="181">
        <v>9.3000000000000007</v>
      </c>
      <c r="I124" s="181">
        <f>IF($L$112=0,0,
IF('Plan d''appro'!$C$34="Cogénération",
H124*$L$113/($L$113+273.15)/($L$111+$L$112*$L$113/($L$113+273.15)),H124/$L$112))</f>
        <v>0</v>
      </c>
      <c r="J124" s="190">
        <f t="shared" ref="J124:J134" si="2">IF($L$111&lt;&gt;0,H124/$L$111*$L$111/($L$111+$L$112*$L$113/($L$113+273.15)),0)</f>
        <v>0</v>
      </c>
      <c r="K124" s="182">
        <f t="shared" ref="K124:K134" si="3">IF(I124=0,0,(80-I124)/80)</f>
        <v>0</v>
      </c>
      <c r="L124" s="182">
        <f t="shared" ref="L124:L134" si="4">IF(J124=0,0,IF($L$11="OUI",(212-J124)/212,(183-J124)/183))</f>
        <v>0</v>
      </c>
      <c r="M124" s="183">
        <v>0</v>
      </c>
      <c r="N124" s="183">
        <v>1.6</v>
      </c>
      <c r="O124" s="183">
        <v>7.2</v>
      </c>
      <c r="P124" s="183">
        <v>0.5</v>
      </c>
    </row>
    <row r="125" spans="1:17" ht="15" customHeight="1">
      <c r="A125" s="474"/>
      <c r="B125" s="184"/>
      <c r="C125" s="162" t="s">
        <v>297</v>
      </c>
      <c r="D125" s="163" t="s">
        <v>181</v>
      </c>
      <c r="E125" s="163" t="str">
        <f t="shared" si="1"/>
        <v>1B_PFA2 500-10 000km</v>
      </c>
      <c r="F125" s="180"/>
      <c r="G125" s="180"/>
      <c r="H125" s="181">
        <v>16.399999999999999</v>
      </c>
      <c r="I125" s="181">
        <f>IF($L$112=0,0,
IF('Plan d''appro'!$C$34="Cogénération",
H125*$L$113/($L$113+273.15)/($L$111+$L$112*$L$113/($L$113+273.15)),H125/$L$112))</f>
        <v>0</v>
      </c>
      <c r="J125" s="190">
        <f t="shared" si="2"/>
        <v>0</v>
      </c>
      <c r="K125" s="182">
        <f t="shared" si="3"/>
        <v>0</v>
      </c>
      <c r="L125" s="182">
        <f t="shared" si="4"/>
        <v>0</v>
      </c>
      <c r="M125" s="183">
        <v>0</v>
      </c>
      <c r="N125" s="183">
        <v>1.6</v>
      </c>
      <c r="O125" s="183">
        <v>14.3</v>
      </c>
      <c r="P125" s="183">
        <v>0.5</v>
      </c>
    </row>
    <row r="126" spans="1:17" ht="15" customHeight="1" thickBot="1">
      <c r="A126" s="474"/>
      <c r="B126" s="185"/>
      <c r="C126" s="171" t="s">
        <v>297</v>
      </c>
      <c r="D126" s="172" t="s">
        <v>183</v>
      </c>
      <c r="E126" s="172" t="str">
        <f t="shared" si="1"/>
        <v>1B_PFAplus de 10 000km</v>
      </c>
      <c r="F126" s="186"/>
      <c r="G126" s="186"/>
      <c r="H126" s="187">
        <v>29.8</v>
      </c>
      <c r="I126" s="181">
        <f>IF($L$112=0,0,
IF('Plan d''appro'!$C$34="Cogénération",
H126*$L$113/($L$113+273.15)/($L$111+$L$112*$L$113/($L$113+273.15)),H126/$L$112))</f>
        <v>0</v>
      </c>
      <c r="J126" s="190">
        <f t="shared" si="2"/>
        <v>0</v>
      </c>
      <c r="K126" s="188">
        <f t="shared" si="3"/>
        <v>0</v>
      </c>
      <c r="L126" s="182">
        <f t="shared" si="4"/>
        <v>0</v>
      </c>
      <c r="M126" s="189">
        <v>0</v>
      </c>
      <c r="N126" s="189">
        <v>1.6</v>
      </c>
      <c r="O126" s="189">
        <v>27.7</v>
      </c>
      <c r="P126" s="189">
        <v>0.5</v>
      </c>
      <c r="Q126" s="178"/>
    </row>
    <row r="127" spans="1:17" ht="15" customHeight="1" thickTop="1">
      <c r="A127" s="474"/>
      <c r="B127" s="179" t="s">
        <v>298</v>
      </c>
      <c r="C127" s="162" t="s">
        <v>299</v>
      </c>
      <c r="D127" s="163" t="s">
        <v>175</v>
      </c>
      <c r="E127" s="163" t="str">
        <f>C127&amp;D127</f>
        <v>1B_PFA(V)0-500km</v>
      </c>
      <c r="F127" s="180"/>
      <c r="G127" s="180"/>
      <c r="H127" s="181">
        <f>SUM(M127:P127)</f>
        <v>5.5</v>
      </c>
      <c r="I127" s="181">
        <f>IF($L$112=0,0,
IF('Plan d''appro'!$C$34="Cogénération",
H127*$L$113/($L$113+273.15)/($L$111+$L$112*$L$113/($L$113+273.15)),H127/$L$112))</f>
        <v>0</v>
      </c>
      <c r="J127" s="190">
        <f t="shared" si="2"/>
        <v>0</v>
      </c>
      <c r="K127" s="191">
        <f t="shared" si="3"/>
        <v>0</v>
      </c>
      <c r="L127" s="182">
        <f t="shared" si="4"/>
        <v>0</v>
      </c>
      <c r="M127" s="183">
        <v>0</v>
      </c>
      <c r="N127" s="183">
        <v>0.6</v>
      </c>
      <c r="O127" s="183">
        <v>4.4000000000000004</v>
      </c>
      <c r="P127" s="183">
        <v>0.5</v>
      </c>
    </row>
    <row r="128" spans="1:17" ht="15" customHeight="1">
      <c r="A128" s="474"/>
      <c r="B128" s="184"/>
      <c r="C128" s="162" t="s">
        <v>299</v>
      </c>
      <c r="D128" s="163" t="s">
        <v>177</v>
      </c>
      <c r="E128" s="163" t="str">
        <f t="shared" ref="E128:E130" si="5">C128&amp;D128</f>
        <v>1B_PFA(V)500-2 500km</v>
      </c>
      <c r="F128" s="180"/>
      <c r="G128" s="180"/>
      <c r="H128" s="181">
        <f t="shared" ref="H128:H130" si="6">SUM(M128:P128)</f>
        <v>8.3000000000000007</v>
      </c>
      <c r="I128" s="181">
        <f>IF($L$112=0,0,
IF('Plan d''appro'!$C$34="Cogénération",
H128*$L$113/($L$113+273.15)/($L$111+$L$112*$L$113/($L$113+273.15)),H128/$L$112))</f>
        <v>0</v>
      </c>
      <c r="J128" s="190">
        <f t="shared" si="2"/>
        <v>0</v>
      </c>
      <c r="K128" s="182">
        <f t="shared" si="3"/>
        <v>0</v>
      </c>
      <c r="L128" s="182">
        <f t="shared" si="4"/>
        <v>0</v>
      </c>
      <c r="M128" s="183">
        <v>0</v>
      </c>
      <c r="N128" s="183">
        <v>0.6</v>
      </c>
      <c r="O128" s="183">
        <v>7.2</v>
      </c>
      <c r="P128" s="183">
        <v>0.5</v>
      </c>
    </row>
    <row r="129" spans="1:17" ht="15" customHeight="1">
      <c r="A129" s="474"/>
      <c r="B129" s="184"/>
      <c r="C129" s="162" t="s">
        <v>299</v>
      </c>
      <c r="D129" s="163" t="s">
        <v>181</v>
      </c>
      <c r="E129" s="163" t="str">
        <f t="shared" si="5"/>
        <v>1B_PFA(V)2 500-10 000km</v>
      </c>
      <c r="F129" s="180"/>
      <c r="G129" s="180"/>
      <c r="H129" s="181">
        <f t="shared" si="6"/>
        <v>15.4</v>
      </c>
      <c r="I129" s="181">
        <f>IF($L$112=0,0,
IF('Plan d''appro'!$C$34="Cogénération",
H129*$L$113/($L$113+273.15)/($L$111+$L$112*$L$113/($L$113+273.15)),H129/$L$112))</f>
        <v>0</v>
      </c>
      <c r="J129" s="190">
        <f t="shared" si="2"/>
        <v>0</v>
      </c>
      <c r="K129" s="182">
        <f t="shared" si="3"/>
        <v>0</v>
      </c>
      <c r="L129" s="182">
        <f t="shared" si="4"/>
        <v>0</v>
      </c>
      <c r="M129" s="183">
        <v>0</v>
      </c>
      <c r="N129" s="183">
        <v>0.6</v>
      </c>
      <c r="O129" s="183">
        <v>14.3</v>
      </c>
      <c r="P129" s="183">
        <v>0.5</v>
      </c>
    </row>
    <row r="130" spans="1:17" ht="15" customHeight="1" thickBot="1">
      <c r="A130" s="474"/>
      <c r="B130" s="184"/>
      <c r="C130" s="162" t="s">
        <v>299</v>
      </c>
      <c r="D130" s="172" t="s">
        <v>183</v>
      </c>
      <c r="E130" s="172" t="str">
        <f t="shared" si="5"/>
        <v>1B_PFA(V)plus de 10 000km</v>
      </c>
      <c r="F130" s="186"/>
      <c r="G130" s="186"/>
      <c r="H130" s="187">
        <f t="shared" si="6"/>
        <v>28.8</v>
      </c>
      <c r="I130" s="181">
        <f>IF($L$112=0,0,
IF('Plan d''appro'!$C$34="Cogénération",
H130*$L$113/($L$113+273.15)/($L$111+$L$112*$L$113/($L$113+273.15)),H130/$L$112))</f>
        <v>0</v>
      </c>
      <c r="J130" s="190">
        <f t="shared" si="2"/>
        <v>0</v>
      </c>
      <c r="K130" s="188">
        <f t="shared" si="3"/>
        <v>0</v>
      </c>
      <c r="L130" s="182">
        <f t="shared" si="4"/>
        <v>0</v>
      </c>
      <c r="M130" s="189">
        <v>0</v>
      </c>
      <c r="N130" s="189">
        <v>0.6</v>
      </c>
      <c r="O130" s="189">
        <v>27.7</v>
      </c>
      <c r="P130" s="189">
        <v>0.5</v>
      </c>
      <c r="Q130" s="178"/>
    </row>
    <row r="131" spans="1:17" ht="15" customHeight="1" thickTop="1">
      <c r="A131" s="474"/>
      <c r="B131" s="192" t="s">
        <v>300</v>
      </c>
      <c r="C131" s="162" t="s">
        <v>301</v>
      </c>
      <c r="D131" s="163" t="s">
        <v>175</v>
      </c>
      <c r="E131" s="163" t="str">
        <f t="shared" si="1"/>
        <v>1C_PFA0-500km</v>
      </c>
      <c r="F131" s="180"/>
      <c r="G131" s="180"/>
      <c r="H131" s="190">
        <v>5.3</v>
      </c>
      <c r="I131" s="181">
        <f>IF($L$112=0,0,
IF('Plan d''appro'!$C$34="Cogénération",
H131*$L$113/($L$113+273.15)/($L$111+$L$112*$L$113/($L$113+273.15)),H131/$L$112))</f>
        <v>0</v>
      </c>
      <c r="J131" s="190">
        <f t="shared" si="2"/>
        <v>0</v>
      </c>
      <c r="K131" s="191">
        <f t="shared" si="3"/>
        <v>0</v>
      </c>
      <c r="L131" s="182">
        <f t="shared" si="4"/>
        <v>0</v>
      </c>
      <c r="M131" s="183">
        <v>0</v>
      </c>
      <c r="N131" s="183">
        <v>0.4</v>
      </c>
      <c r="O131" s="183">
        <v>4.4000000000000004</v>
      </c>
      <c r="P131" s="183">
        <v>0.5</v>
      </c>
    </row>
    <row r="132" spans="1:17" ht="15" customHeight="1">
      <c r="A132" s="474"/>
      <c r="B132" s="193"/>
      <c r="C132" s="162" t="s">
        <v>301</v>
      </c>
      <c r="D132" s="163" t="s">
        <v>177</v>
      </c>
      <c r="E132" s="163" t="str">
        <f t="shared" si="1"/>
        <v>1C_PFA500-2 500km</v>
      </c>
      <c r="F132" s="180"/>
      <c r="G132" s="180"/>
      <c r="H132" s="181">
        <v>8.1</v>
      </c>
      <c r="I132" s="181">
        <f>IF($L$112=0,0,
IF('Plan d''appro'!$C$34="Cogénération",
H132*$L$113/($L$113+273.15)/($L$111+$L$112*$L$113/($L$113+273.15)),H132/$L$112))</f>
        <v>0</v>
      </c>
      <c r="J132" s="190">
        <f t="shared" si="2"/>
        <v>0</v>
      </c>
      <c r="K132" s="182">
        <f t="shared" si="3"/>
        <v>0</v>
      </c>
      <c r="L132" s="182">
        <f t="shared" si="4"/>
        <v>0</v>
      </c>
      <c r="M132" s="183">
        <v>0</v>
      </c>
      <c r="N132" s="183">
        <v>0.4</v>
      </c>
      <c r="O132" s="183">
        <v>7.2</v>
      </c>
      <c r="P132" s="183">
        <v>0.5</v>
      </c>
    </row>
    <row r="133" spans="1:17" ht="15" customHeight="1">
      <c r="A133" s="474"/>
      <c r="B133" s="193"/>
      <c r="C133" s="162" t="s">
        <v>301</v>
      </c>
      <c r="D133" s="163" t="s">
        <v>181</v>
      </c>
      <c r="E133" s="163" t="str">
        <f t="shared" si="1"/>
        <v>1C_PFA2 500-10 000km</v>
      </c>
      <c r="F133" s="180"/>
      <c r="G133" s="180"/>
      <c r="H133" s="181">
        <v>15.3</v>
      </c>
      <c r="I133" s="181">
        <f>IF($L$112=0,0,
IF('Plan d''appro'!$C$34="Cogénération",
H133*$L$113/($L$113+273.15)/($L$111+$L$112*$L$113/($L$113+273.15)),H133/$L$112))</f>
        <v>0</v>
      </c>
      <c r="J133" s="190">
        <f t="shared" si="2"/>
        <v>0</v>
      </c>
      <c r="K133" s="182">
        <f t="shared" si="3"/>
        <v>0</v>
      </c>
      <c r="L133" s="182">
        <f t="shared" si="4"/>
        <v>0</v>
      </c>
      <c r="M133" s="183">
        <v>0</v>
      </c>
      <c r="N133" s="183">
        <v>0.4</v>
      </c>
      <c r="O133" s="183">
        <v>14.4</v>
      </c>
      <c r="P133" s="183">
        <v>0.5</v>
      </c>
    </row>
    <row r="134" spans="1:17" ht="15" customHeight="1" thickBot="1">
      <c r="A134" s="475"/>
      <c r="B134" s="194"/>
      <c r="C134" s="171" t="s">
        <v>301</v>
      </c>
      <c r="D134" s="172" t="s">
        <v>183</v>
      </c>
      <c r="E134" s="172" t="str">
        <f t="shared" si="1"/>
        <v>1C_PFAplus de 10 000km</v>
      </c>
      <c r="F134" s="186"/>
      <c r="G134" s="186"/>
      <c r="H134" s="187">
        <v>28.6</v>
      </c>
      <c r="I134" s="181">
        <f>IF($L$112=0,0,
IF('Plan d''appro'!$C$34="Cogénération",
H134*$L$113/($L$113+273.15)/($L$111+$L$112*$L$113/($L$113+273.15)),H134/$L$112))</f>
        <v>0</v>
      </c>
      <c r="J134" s="190">
        <f t="shared" si="2"/>
        <v>0</v>
      </c>
      <c r="K134" s="188">
        <f t="shared" si="3"/>
        <v>0</v>
      </c>
      <c r="L134" s="182">
        <f t="shared" si="4"/>
        <v>0</v>
      </c>
      <c r="M134" s="189">
        <v>0</v>
      </c>
      <c r="N134" s="189">
        <v>0.4</v>
      </c>
      <c r="O134" s="189">
        <v>27.7</v>
      </c>
      <c r="P134" s="189">
        <v>0.5</v>
      </c>
      <c r="Q134" s="178"/>
    </row>
    <row r="135" spans="1:17" ht="15" customHeight="1" thickTop="1">
      <c r="A135" s="474" t="s">
        <v>302</v>
      </c>
      <c r="B135" s="184" t="s">
        <v>303</v>
      </c>
      <c r="C135" s="162" t="s">
        <v>304</v>
      </c>
      <c r="D135" s="163" t="s">
        <v>175</v>
      </c>
      <c r="E135" s="163" t="str">
        <f t="shared" si="1"/>
        <v>2A-CIB0-500km</v>
      </c>
      <c r="F135" s="164">
        <v>0.93</v>
      </c>
      <c r="G135" s="164">
        <v>0.9</v>
      </c>
      <c r="H135" s="165"/>
      <c r="I135" s="165"/>
      <c r="J135" s="165"/>
      <c r="K135" s="166"/>
      <c r="L135" s="195"/>
      <c r="M135" s="168">
        <v>0</v>
      </c>
      <c r="N135" s="168">
        <v>0.4</v>
      </c>
      <c r="O135" s="168">
        <v>3.6</v>
      </c>
      <c r="P135" s="168">
        <v>0.5</v>
      </c>
    </row>
    <row r="136" spans="1:17" ht="15" customHeight="1">
      <c r="A136" s="474"/>
      <c r="B136" s="184"/>
      <c r="C136" s="162" t="s">
        <v>304</v>
      </c>
      <c r="D136" s="163" t="s">
        <v>177</v>
      </c>
      <c r="E136" s="163" t="str">
        <f t="shared" si="1"/>
        <v>2A-CIB500-2 500km</v>
      </c>
      <c r="F136" s="164">
        <v>0.9</v>
      </c>
      <c r="G136" s="164">
        <v>0.85</v>
      </c>
      <c r="H136" s="165"/>
      <c r="I136" s="165"/>
      <c r="J136" s="165"/>
      <c r="K136" s="166"/>
      <c r="L136" s="195"/>
      <c r="M136" s="168">
        <v>0</v>
      </c>
      <c r="N136" s="168">
        <v>0.4</v>
      </c>
      <c r="O136" s="168">
        <v>6.2</v>
      </c>
      <c r="P136" s="168">
        <v>0.5</v>
      </c>
    </row>
    <row r="137" spans="1:17" ht="15" customHeight="1">
      <c r="A137" s="474"/>
      <c r="B137" s="184"/>
      <c r="C137" s="162" t="s">
        <v>304</v>
      </c>
      <c r="D137" s="163" t="s">
        <v>181</v>
      </c>
      <c r="E137" s="163" t="str">
        <f t="shared" si="1"/>
        <v>2A-CIB2 500-10 000km</v>
      </c>
      <c r="F137" s="164">
        <v>0.8</v>
      </c>
      <c r="G137" s="164">
        <v>0.71</v>
      </c>
      <c r="H137" s="165"/>
      <c r="I137" s="165"/>
      <c r="J137" s="165"/>
      <c r="K137" s="166"/>
      <c r="L137" s="195"/>
      <c r="M137" s="168">
        <v>0</v>
      </c>
      <c r="N137" s="168">
        <v>0.4</v>
      </c>
      <c r="O137" s="168">
        <v>12.6</v>
      </c>
      <c r="P137" s="168">
        <v>0.5</v>
      </c>
    </row>
    <row r="138" spans="1:17" ht="15" customHeight="1" thickBot="1">
      <c r="A138" s="474"/>
      <c r="B138" s="185"/>
      <c r="C138" s="171" t="s">
        <v>304</v>
      </c>
      <c r="D138" s="172" t="s">
        <v>183</v>
      </c>
      <c r="E138" s="172" t="str">
        <f t="shared" si="1"/>
        <v>2A-CIBplus de 10 000km</v>
      </c>
      <c r="F138" s="173">
        <v>0.63</v>
      </c>
      <c r="G138" s="173">
        <v>0.44</v>
      </c>
      <c r="H138" s="174"/>
      <c r="I138" s="174"/>
      <c r="J138" s="174"/>
      <c r="K138" s="175"/>
      <c r="L138" s="196"/>
      <c r="M138" s="177">
        <v>0</v>
      </c>
      <c r="N138" s="177">
        <v>0.4</v>
      </c>
      <c r="O138" s="177">
        <v>24.6</v>
      </c>
      <c r="P138" s="177">
        <v>0.5</v>
      </c>
      <c r="Q138" s="178"/>
    </row>
    <row r="139" spans="1:17" ht="15" customHeight="1" thickTop="1">
      <c r="A139" s="474"/>
      <c r="B139" s="193" t="s">
        <v>305</v>
      </c>
      <c r="C139" s="162" t="s">
        <v>306</v>
      </c>
      <c r="D139" s="163" t="s">
        <v>175</v>
      </c>
      <c r="E139" s="163" t="str">
        <f t="shared" si="1"/>
        <v>2B-CIB0-500km</v>
      </c>
      <c r="F139" s="164">
        <v>0.93</v>
      </c>
      <c r="G139" s="164">
        <v>0.9</v>
      </c>
      <c r="H139" s="165"/>
      <c r="I139" s="165"/>
      <c r="J139" s="165"/>
      <c r="K139" s="166"/>
      <c r="L139" s="195"/>
      <c r="M139" s="168">
        <v>0</v>
      </c>
      <c r="N139" s="168">
        <v>0.4</v>
      </c>
      <c r="O139" s="168">
        <v>3.6</v>
      </c>
      <c r="P139" s="168">
        <v>0.5</v>
      </c>
    </row>
    <row r="140" spans="1:17" ht="15" customHeight="1">
      <c r="A140" s="474"/>
      <c r="B140" s="193"/>
      <c r="C140" s="162" t="s">
        <v>306</v>
      </c>
      <c r="D140" s="163" t="s">
        <v>177</v>
      </c>
      <c r="E140" s="163" t="str">
        <f t="shared" si="1"/>
        <v>2B-CIB500-2 500km</v>
      </c>
      <c r="F140" s="164">
        <v>0.9</v>
      </c>
      <c r="G140" s="164">
        <v>0.85</v>
      </c>
      <c r="H140" s="165"/>
      <c r="I140" s="165"/>
      <c r="J140" s="165"/>
      <c r="K140" s="166"/>
      <c r="L140" s="195"/>
      <c r="M140" s="168">
        <v>0</v>
      </c>
      <c r="N140" s="168">
        <v>0.4</v>
      </c>
      <c r="O140" s="168">
        <v>6.2</v>
      </c>
      <c r="P140" s="168">
        <v>0.5</v>
      </c>
    </row>
    <row r="141" spans="1:17" ht="15" customHeight="1">
      <c r="A141" s="474"/>
      <c r="B141" s="193"/>
      <c r="C141" s="162" t="s">
        <v>306</v>
      </c>
      <c r="D141" s="163" t="s">
        <v>181</v>
      </c>
      <c r="E141" s="163" t="str">
        <f t="shared" si="1"/>
        <v>2B-CIB2 500-10 000km</v>
      </c>
      <c r="F141" s="164">
        <v>0.8</v>
      </c>
      <c r="G141" s="164">
        <v>0.71</v>
      </c>
      <c r="H141" s="165"/>
      <c r="I141" s="165"/>
      <c r="J141" s="165"/>
      <c r="K141" s="166"/>
      <c r="L141" s="195"/>
      <c r="M141" s="168">
        <v>0</v>
      </c>
      <c r="N141" s="168">
        <v>0.4</v>
      </c>
      <c r="O141" s="168">
        <v>12.6</v>
      </c>
      <c r="P141" s="168">
        <v>0.5</v>
      </c>
    </row>
    <row r="142" spans="1:17" ht="15" customHeight="1" thickBot="1">
      <c r="A142" s="475"/>
      <c r="B142" s="194"/>
      <c r="C142" s="197" t="s">
        <v>306</v>
      </c>
      <c r="D142" s="172" t="s">
        <v>183</v>
      </c>
      <c r="E142" s="172" t="str">
        <f t="shared" si="1"/>
        <v>2B-CIBplus de 10 000km</v>
      </c>
      <c r="F142" s="173">
        <v>0.63</v>
      </c>
      <c r="G142" s="173">
        <v>0.44</v>
      </c>
      <c r="H142" s="174"/>
      <c r="I142" s="174"/>
      <c r="J142" s="174"/>
      <c r="K142" s="175"/>
      <c r="L142" s="196"/>
      <c r="M142" s="177">
        <v>0</v>
      </c>
      <c r="N142" s="177">
        <v>0.4</v>
      </c>
      <c r="O142" s="177">
        <v>24.6</v>
      </c>
      <c r="P142" s="177">
        <v>0.5</v>
      </c>
      <c r="Q142" s="178"/>
    </row>
    <row r="143" spans="1:17" ht="15" customHeight="1" thickTop="1">
      <c r="A143" s="453" t="s">
        <v>307</v>
      </c>
      <c r="B143" s="179" t="s">
        <v>308</v>
      </c>
      <c r="C143" s="162" t="s">
        <v>309</v>
      </c>
      <c r="D143" s="163" t="s">
        <v>175</v>
      </c>
      <c r="E143" s="163" t="str">
        <f t="shared" si="1"/>
        <v>3A_BFVBD0-500km</v>
      </c>
      <c r="F143" s="180"/>
      <c r="G143" s="198"/>
      <c r="H143" s="181">
        <v>4.8</v>
      </c>
      <c r="I143" s="181">
        <f>IF($L$112=0,0,
IF('Plan d''appro'!$C$34="Cogénération",
H143*$L$113/($L$113+273.15)/($L$111+$L$112*$L$113/($L$113+273.15)),H143/$L$112))</f>
        <v>0</v>
      </c>
      <c r="J143" s="190">
        <f t="shared" ref="J143:J154" si="7">IF($L$111&lt;&gt;0,H143/$L$111*$L$111/($L$111+$L$112*$L$113/($L$113+273.15)),0)</f>
        <v>0</v>
      </c>
      <c r="K143" s="182">
        <f>IF(I143=0,0,(80-I143)/80)</f>
        <v>0</v>
      </c>
      <c r="L143" s="182">
        <f>IF(J143=0,0,IF($L$11="OUI",(212-J143)/212,(183-J143)/183))</f>
        <v>0</v>
      </c>
      <c r="M143" s="199">
        <v>0</v>
      </c>
      <c r="N143" s="199">
        <v>0.8</v>
      </c>
      <c r="O143" s="199">
        <v>3.5</v>
      </c>
      <c r="P143" s="199">
        <v>0.5</v>
      </c>
    </row>
    <row r="144" spans="1:17" ht="15" customHeight="1">
      <c r="A144" s="453"/>
      <c r="B144" s="184"/>
      <c r="C144" s="162" t="s">
        <v>309</v>
      </c>
      <c r="D144" s="163" t="s">
        <v>177</v>
      </c>
      <c r="E144" s="163" t="str">
        <f t="shared" si="1"/>
        <v>3A_BFVBD500-2 500km</v>
      </c>
      <c r="F144" s="180"/>
      <c r="G144" s="198"/>
      <c r="H144" s="181">
        <v>7.1</v>
      </c>
      <c r="I144" s="181">
        <f>IF($L$112=0,0,
IF('Plan d''appro'!$C$34="Cogénération",
H144*$L$113/($L$113+273.15)/($L$111+$L$112*$L$113/($L$113+273.15)),H144/$L$112))</f>
        <v>0</v>
      </c>
      <c r="J144" s="190">
        <f t="shared" si="7"/>
        <v>0</v>
      </c>
      <c r="K144" s="182">
        <f t="shared" ref="K144:K154" si="8">IF(I144=0,0,(80-I144)/80)</f>
        <v>0</v>
      </c>
      <c r="L144" s="182">
        <f t="shared" ref="L144:L154" si="9">IF(J144=0,0,IF($L$11="OUI",(212-J144)/212,(183-J144)/183))</f>
        <v>0</v>
      </c>
      <c r="M144" s="199">
        <v>0</v>
      </c>
      <c r="N144" s="199">
        <v>0.8</v>
      </c>
      <c r="O144" s="199">
        <v>5.7</v>
      </c>
      <c r="P144" s="199">
        <v>0.5</v>
      </c>
    </row>
    <row r="145" spans="1:17" ht="15" customHeight="1">
      <c r="A145" s="453"/>
      <c r="B145" s="184"/>
      <c r="C145" s="162" t="s">
        <v>309</v>
      </c>
      <c r="D145" s="163" t="s">
        <v>181</v>
      </c>
      <c r="E145" s="163" t="str">
        <f t="shared" si="1"/>
        <v>3A_BFVBD2 500-10 000km</v>
      </c>
      <c r="F145" s="180"/>
      <c r="G145" s="198"/>
      <c r="H145" s="181">
        <v>12.7</v>
      </c>
      <c r="I145" s="181">
        <f>IF($L$112=0,0,
IF('Plan d''appro'!$C$34="Cogénération",
H145*$L$113/($L$113+273.15)/($L$111+$L$112*$L$113/($L$113+273.15)),H145/$L$112))</f>
        <v>0</v>
      </c>
      <c r="J145" s="190">
        <f t="shared" si="7"/>
        <v>0</v>
      </c>
      <c r="K145" s="182">
        <f t="shared" si="8"/>
        <v>0</v>
      </c>
      <c r="L145" s="182">
        <f t="shared" si="9"/>
        <v>0</v>
      </c>
      <c r="M145" s="199">
        <v>0</v>
      </c>
      <c r="N145" s="199">
        <v>0.8</v>
      </c>
      <c r="O145" s="199">
        <v>11.4</v>
      </c>
      <c r="P145" s="199">
        <v>0.5</v>
      </c>
    </row>
    <row r="146" spans="1:17" ht="15" customHeight="1" thickBot="1">
      <c r="A146" s="453"/>
      <c r="B146" s="185"/>
      <c r="C146" s="162" t="s">
        <v>309</v>
      </c>
      <c r="D146" s="172" t="s">
        <v>183</v>
      </c>
      <c r="E146" s="172" t="str">
        <f t="shared" si="1"/>
        <v>3A_BFVBDplus de 10 000km</v>
      </c>
      <c r="F146" s="186"/>
      <c r="G146" s="200"/>
      <c r="H146" s="187">
        <v>23.2</v>
      </c>
      <c r="I146" s="181">
        <f>IF($L$112=0,0,
IF('Plan d''appro'!$C$34="Cogénération",
H146*$L$113/($L$113+273.15)/($L$111+$L$112*$L$113/($L$113+273.15)),H146/$L$112))</f>
        <v>0</v>
      </c>
      <c r="J146" s="190">
        <f>IF($L$111&lt;&gt;0,H146/$L$111*$L$111/($L$111+$L$112*$L$113/($L$113+273.15)),0)</f>
        <v>0</v>
      </c>
      <c r="K146" s="188">
        <f t="shared" si="8"/>
        <v>0</v>
      </c>
      <c r="L146" s="188">
        <f t="shared" si="9"/>
        <v>0</v>
      </c>
      <c r="M146" s="201">
        <v>0</v>
      </c>
      <c r="N146" s="201">
        <v>0.8</v>
      </c>
      <c r="O146" s="201">
        <v>21.9</v>
      </c>
      <c r="P146" s="201">
        <v>0.5</v>
      </c>
      <c r="Q146" s="178"/>
    </row>
    <row r="147" spans="1:17" ht="29.5" customHeight="1" thickTop="1">
      <c r="A147" s="453"/>
      <c r="B147" s="193" t="s">
        <v>310</v>
      </c>
      <c r="C147" s="202" t="s">
        <v>419</v>
      </c>
      <c r="D147" s="203" t="s">
        <v>175</v>
      </c>
      <c r="E147" s="163" t="str">
        <f t="shared" si="1"/>
        <v>3BR1_BFVBD0-500km</v>
      </c>
      <c r="F147" s="180"/>
      <c r="G147" s="198"/>
      <c r="H147" s="190">
        <v>5.2</v>
      </c>
      <c r="I147" s="181">
        <f>IF($L$112=0,0,
IF('Plan d''appro'!$C$34="Cogénération",
H147*$L$113/($L$113+273.15)/($L$111+$L$112*$L$113/($L$113+273.15)),H147/$L$112))</f>
        <v>0</v>
      </c>
      <c r="J147" s="190">
        <f t="shared" si="7"/>
        <v>0</v>
      </c>
      <c r="K147" s="191">
        <f t="shared" si="8"/>
        <v>0</v>
      </c>
      <c r="L147" s="191">
        <f t="shared" si="9"/>
        <v>0</v>
      </c>
      <c r="M147" s="199">
        <v>0</v>
      </c>
      <c r="N147" s="199">
        <v>0.8</v>
      </c>
      <c r="O147" s="199">
        <v>3.8</v>
      </c>
      <c r="P147" s="199">
        <v>0.5</v>
      </c>
    </row>
    <row r="148" spans="1:17" ht="15" customHeight="1" thickBot="1">
      <c r="A148" s="453"/>
      <c r="B148" s="193"/>
      <c r="C148" s="162" t="s">
        <v>419</v>
      </c>
      <c r="D148" s="163" t="s">
        <v>177</v>
      </c>
      <c r="E148" s="163" t="str">
        <f t="shared" si="1"/>
        <v>3BR1_BFVBD500-2 500km</v>
      </c>
      <c r="F148" s="180"/>
      <c r="G148" s="198"/>
      <c r="H148" s="181">
        <v>7.4</v>
      </c>
      <c r="I148" s="181">
        <f>IF($L$112=0,0,
IF('Plan d''appro'!$C$34="Cogénération",
H148*$L$113/($L$113+273.15)/($L$111+$L$112*$L$113/($L$113+273.15)),H148/$L$112))</f>
        <v>0</v>
      </c>
      <c r="J148" s="190">
        <f t="shared" si="7"/>
        <v>0</v>
      </c>
      <c r="K148" s="182">
        <f t="shared" si="8"/>
        <v>0</v>
      </c>
      <c r="L148" s="182">
        <f t="shared" si="9"/>
        <v>0</v>
      </c>
      <c r="M148" s="199">
        <v>0</v>
      </c>
      <c r="N148" s="199">
        <v>0.8</v>
      </c>
      <c r="O148" s="199">
        <v>6.1</v>
      </c>
      <c r="P148" s="199">
        <v>0.5</v>
      </c>
    </row>
    <row r="149" spans="1:17" ht="15" customHeight="1" thickTop="1">
      <c r="A149" s="453"/>
      <c r="B149" s="193"/>
      <c r="C149" s="202" t="s">
        <v>419</v>
      </c>
      <c r="D149" s="163" t="s">
        <v>181</v>
      </c>
      <c r="E149" s="163" t="str">
        <f t="shared" si="1"/>
        <v>3BR1_BFVBD2 500-10 000km</v>
      </c>
      <c r="F149" s="180"/>
      <c r="G149" s="198"/>
      <c r="H149" s="181">
        <v>13</v>
      </c>
      <c r="I149" s="181">
        <f>IF($L$112=0,0,
IF('Plan d''appro'!$C$34="Cogénération",
H149*$L$113/($L$113+273.15)/($L$111+$L$112*$L$113/($L$113+273.15)),H149/$L$112))</f>
        <v>0</v>
      </c>
      <c r="J149" s="190">
        <f t="shared" si="7"/>
        <v>0</v>
      </c>
      <c r="K149" s="182">
        <f t="shared" si="8"/>
        <v>0</v>
      </c>
      <c r="L149" s="182">
        <f t="shared" si="9"/>
        <v>0</v>
      </c>
      <c r="M149" s="199">
        <v>0</v>
      </c>
      <c r="N149" s="199">
        <v>0.8</v>
      </c>
      <c r="O149" s="199">
        <v>11.7</v>
      </c>
      <c r="P149" s="199">
        <v>0.5</v>
      </c>
    </row>
    <row r="150" spans="1:17" ht="15" customHeight="1" thickBot="1">
      <c r="A150" s="453"/>
      <c r="B150" s="194"/>
      <c r="C150" s="162" t="s">
        <v>419</v>
      </c>
      <c r="D150" s="172" t="s">
        <v>183</v>
      </c>
      <c r="E150" s="172" t="str">
        <f t="shared" si="1"/>
        <v>3BR1_BFVBDplus de 10 000km</v>
      </c>
      <c r="F150" s="186"/>
      <c r="G150" s="200"/>
      <c r="H150" s="187">
        <v>23.5</v>
      </c>
      <c r="I150" s="181">
        <f>IF($L$112=0,0,
IF('Plan d''appro'!$C$34="Cogénération",
H150*$L$113/($L$113+273.15)/($L$111+$L$112*$L$113/($L$113+273.15)),H150/$L$112))</f>
        <v>0</v>
      </c>
      <c r="J150" s="190">
        <f t="shared" si="7"/>
        <v>0</v>
      </c>
      <c r="K150" s="188">
        <f t="shared" si="8"/>
        <v>0</v>
      </c>
      <c r="L150" s="188">
        <f t="shared" si="9"/>
        <v>0</v>
      </c>
      <c r="M150" s="201">
        <v>0</v>
      </c>
      <c r="N150" s="201">
        <v>0.8</v>
      </c>
      <c r="O150" s="201">
        <v>22.2</v>
      </c>
      <c r="P150" s="201">
        <v>0.5</v>
      </c>
      <c r="Q150" s="178"/>
    </row>
    <row r="151" spans="1:17" ht="15" customHeight="1" thickTop="1">
      <c r="A151" s="453"/>
      <c r="B151" s="193" t="s">
        <v>311</v>
      </c>
      <c r="C151" s="162" t="s">
        <v>420</v>
      </c>
      <c r="D151" s="203" t="s">
        <v>175</v>
      </c>
      <c r="E151" s="163" t="str">
        <f t="shared" si="1"/>
        <v>3BR2_BFVBD0-500km</v>
      </c>
      <c r="F151" s="180"/>
      <c r="G151" s="198"/>
      <c r="H151" s="190">
        <v>5.2</v>
      </c>
      <c r="I151" s="181">
        <f>IF($L$112=0,0,
IF('Plan d''appro'!$C$34="Cogénération",
H151*$L$113/($L$113+273.15)/($L$111+$L$112*$L$113/($L$113+273.15)),H151/$L$112))</f>
        <v>0</v>
      </c>
      <c r="J151" s="190">
        <f t="shared" si="7"/>
        <v>0</v>
      </c>
      <c r="K151" s="191">
        <f t="shared" si="8"/>
        <v>0</v>
      </c>
      <c r="L151" s="191">
        <f t="shared" si="9"/>
        <v>0</v>
      </c>
      <c r="M151" s="199">
        <v>0</v>
      </c>
      <c r="N151" s="199">
        <v>0.8</v>
      </c>
      <c r="O151" s="199">
        <v>3.8</v>
      </c>
      <c r="P151" s="199">
        <v>0.5</v>
      </c>
    </row>
    <row r="152" spans="1:17" ht="15" customHeight="1">
      <c r="A152" s="453"/>
      <c r="B152" s="193"/>
      <c r="C152" s="162" t="s">
        <v>420</v>
      </c>
      <c r="D152" s="163" t="s">
        <v>177</v>
      </c>
      <c r="E152" s="163" t="str">
        <f t="shared" si="1"/>
        <v>3BR2_BFVBD500-2 500km</v>
      </c>
      <c r="F152" s="180"/>
      <c r="G152" s="198"/>
      <c r="H152" s="181">
        <v>7.4</v>
      </c>
      <c r="I152" s="181">
        <f>IF($L$112=0,0,
IF('Plan d''appro'!$C$34="Cogénération",
H152*$L$113/($L$113+273.15)/($L$111+$L$112*$L$113/($L$113+273.15)),H152/$L$112))</f>
        <v>0</v>
      </c>
      <c r="J152" s="190">
        <f t="shared" si="7"/>
        <v>0</v>
      </c>
      <c r="K152" s="182">
        <f t="shared" si="8"/>
        <v>0</v>
      </c>
      <c r="L152" s="182">
        <f t="shared" si="9"/>
        <v>0</v>
      </c>
      <c r="M152" s="199">
        <v>0</v>
      </c>
      <c r="N152" s="199">
        <v>0.8</v>
      </c>
      <c r="O152" s="199">
        <v>6.1</v>
      </c>
      <c r="P152" s="199">
        <v>0.5</v>
      </c>
    </row>
    <row r="153" spans="1:17" ht="15" customHeight="1">
      <c r="A153" s="453"/>
      <c r="B153" s="193"/>
      <c r="C153" s="162" t="s">
        <v>420</v>
      </c>
      <c r="D153" s="163" t="s">
        <v>181</v>
      </c>
      <c r="E153" s="163" t="str">
        <f t="shared" si="1"/>
        <v>3BR2_BFVBD2 500-10 000km</v>
      </c>
      <c r="F153" s="180"/>
      <c r="G153" s="198"/>
      <c r="H153" s="181">
        <v>13</v>
      </c>
      <c r="I153" s="181">
        <f>IF($L$112=0,0,
IF('Plan d''appro'!$C$34="Cogénération",
H153*$L$113/($L$113+273.15)/($L$111+$L$112*$L$113/($L$113+273.15)),H153/$L$112))</f>
        <v>0</v>
      </c>
      <c r="J153" s="190">
        <f t="shared" si="7"/>
        <v>0</v>
      </c>
      <c r="K153" s="182">
        <f t="shared" si="8"/>
        <v>0</v>
      </c>
      <c r="L153" s="182">
        <f t="shared" si="9"/>
        <v>0</v>
      </c>
      <c r="M153" s="199">
        <v>0</v>
      </c>
      <c r="N153" s="199">
        <v>0.8</v>
      </c>
      <c r="O153" s="199">
        <v>11.7</v>
      </c>
      <c r="P153" s="199">
        <v>0.5</v>
      </c>
    </row>
    <row r="154" spans="1:17" ht="15" customHeight="1" thickBot="1">
      <c r="A154" s="453"/>
      <c r="B154" s="194"/>
      <c r="C154" s="162" t="s">
        <v>420</v>
      </c>
      <c r="D154" s="172" t="s">
        <v>183</v>
      </c>
      <c r="E154" s="172" t="str">
        <f t="shared" si="1"/>
        <v>3BR2_BFVBDplus de 10 000km</v>
      </c>
      <c r="F154" s="186"/>
      <c r="G154" s="200"/>
      <c r="H154" s="187">
        <v>23.5</v>
      </c>
      <c r="I154" s="181">
        <f>IF($L$112=0,0,
IF('Plan d''appro'!$C$34="Cogénération",
H154*$L$113/($L$113+273.15)/($L$111+$L$112*$L$113/($L$113+273.15)),H154/$L$112))</f>
        <v>0</v>
      </c>
      <c r="J154" s="190">
        <f t="shared" si="7"/>
        <v>0</v>
      </c>
      <c r="K154" s="188">
        <f t="shared" si="8"/>
        <v>0</v>
      </c>
      <c r="L154" s="188">
        <f t="shared" si="9"/>
        <v>0</v>
      </c>
      <c r="M154" s="201">
        <v>0</v>
      </c>
      <c r="N154" s="201">
        <v>0.8</v>
      </c>
      <c r="O154" s="201">
        <v>22.2</v>
      </c>
      <c r="P154" s="201">
        <v>0.5</v>
      </c>
      <c r="Q154" s="178"/>
    </row>
    <row r="155" spans="1:17" ht="15" customHeight="1" thickTop="1">
      <c r="A155" s="476" t="s">
        <v>8</v>
      </c>
      <c r="B155" s="204" t="s">
        <v>312</v>
      </c>
      <c r="C155" s="202" t="s">
        <v>313</v>
      </c>
      <c r="D155" s="163" t="s">
        <v>175</v>
      </c>
      <c r="E155" s="163" t="str">
        <f t="shared" si="1"/>
        <v>4A_GR / C_10-500km</v>
      </c>
      <c r="F155" s="164">
        <v>0.69</v>
      </c>
      <c r="G155" s="164">
        <v>0.55000000000000004</v>
      </c>
      <c r="H155" s="165"/>
      <c r="I155" s="165"/>
      <c r="J155" s="165"/>
      <c r="K155" s="166"/>
      <c r="L155" s="195"/>
      <c r="M155" s="168">
        <v>0</v>
      </c>
      <c r="N155" s="168">
        <v>17.2</v>
      </c>
      <c r="O155" s="168">
        <v>3.3</v>
      </c>
      <c r="P155" s="168">
        <v>0.3</v>
      </c>
    </row>
    <row r="156" spans="1:17" ht="15" customHeight="1">
      <c r="A156" s="476"/>
      <c r="B156" s="477" t="s">
        <v>314</v>
      </c>
      <c r="C156" s="162" t="s">
        <v>313</v>
      </c>
      <c r="D156" s="163" t="s">
        <v>177</v>
      </c>
      <c r="E156" s="163" t="str">
        <f t="shared" si="1"/>
        <v>4A_GR / C_1500-2 500km</v>
      </c>
      <c r="F156" s="164">
        <v>0.7</v>
      </c>
      <c r="G156" s="164">
        <v>0.55000000000000004</v>
      </c>
      <c r="H156" s="165"/>
      <c r="I156" s="165"/>
      <c r="J156" s="165"/>
      <c r="K156" s="166"/>
      <c r="L156" s="195"/>
      <c r="M156" s="168">
        <v>0</v>
      </c>
      <c r="N156" s="168">
        <v>17.2</v>
      </c>
      <c r="O156" s="168">
        <v>3.2</v>
      </c>
      <c r="P156" s="168">
        <v>0.3</v>
      </c>
    </row>
    <row r="157" spans="1:17" ht="15" customHeight="1">
      <c r="A157" s="476"/>
      <c r="B157" s="477"/>
      <c r="C157" s="162" t="s">
        <v>313</v>
      </c>
      <c r="D157" s="163" t="s">
        <v>181</v>
      </c>
      <c r="E157" s="163" t="str">
        <f t="shared" si="1"/>
        <v>4A_GR / C_12 500-10 000km</v>
      </c>
      <c r="F157" s="164">
        <v>0.67</v>
      </c>
      <c r="G157" s="164">
        <v>0.51</v>
      </c>
      <c r="H157" s="165"/>
      <c r="I157" s="165"/>
      <c r="J157" s="165"/>
      <c r="K157" s="166"/>
      <c r="L157" s="195"/>
      <c r="M157" s="168">
        <v>0</v>
      </c>
      <c r="N157" s="168">
        <v>17.2</v>
      </c>
      <c r="O157" s="168">
        <v>5</v>
      </c>
      <c r="P157" s="168">
        <v>0.3</v>
      </c>
    </row>
    <row r="158" spans="1:17" ht="15" customHeight="1" thickBot="1">
      <c r="A158" s="476"/>
      <c r="B158" s="478"/>
      <c r="C158" s="197" t="s">
        <v>313</v>
      </c>
      <c r="D158" s="172" t="s">
        <v>183</v>
      </c>
      <c r="E158" s="163" t="str">
        <f t="shared" si="1"/>
        <v>4A_GR / C_1plus de 10 000km</v>
      </c>
      <c r="F158" s="173">
        <v>0.61</v>
      </c>
      <c r="G158" s="173">
        <v>0.42</v>
      </c>
      <c r="H158" s="174"/>
      <c r="I158" s="174"/>
      <c r="J158" s="174"/>
      <c r="K158" s="175"/>
      <c r="L158" s="196"/>
      <c r="M158" s="177">
        <v>0</v>
      </c>
      <c r="N158" s="177">
        <v>17.2</v>
      </c>
      <c r="O158" s="177">
        <v>9.1999999999999993</v>
      </c>
      <c r="P158" s="177">
        <v>0.3</v>
      </c>
      <c r="Q158" s="178"/>
    </row>
    <row r="159" spans="1:17" ht="15" customHeight="1" thickTop="1">
      <c r="A159" s="476"/>
      <c r="B159" s="204" t="s">
        <v>312</v>
      </c>
      <c r="C159" s="162" t="s">
        <v>315</v>
      </c>
      <c r="D159" s="163" t="s">
        <v>175</v>
      </c>
      <c r="E159" s="203" t="str">
        <f t="shared" si="1"/>
        <v>4A_GR / C_20-500km</v>
      </c>
      <c r="F159" s="164">
        <v>0.84</v>
      </c>
      <c r="G159" s="164">
        <v>0.76</v>
      </c>
      <c r="H159" s="165"/>
      <c r="I159" s="165"/>
      <c r="J159" s="165"/>
      <c r="K159" s="166"/>
      <c r="L159" s="195"/>
      <c r="M159" s="168">
        <v>0</v>
      </c>
      <c r="N159" s="168">
        <v>7.2</v>
      </c>
      <c r="O159" s="168">
        <v>3.4</v>
      </c>
      <c r="P159" s="168">
        <v>0.3</v>
      </c>
    </row>
    <row r="160" spans="1:17" ht="15" customHeight="1">
      <c r="A160" s="476"/>
      <c r="B160" s="477" t="s">
        <v>316</v>
      </c>
      <c r="C160" s="162" t="s">
        <v>315</v>
      </c>
      <c r="D160" s="163" t="s">
        <v>177</v>
      </c>
      <c r="E160" s="163" t="str">
        <f t="shared" si="1"/>
        <v>4A_GR / C_2500-2 500km</v>
      </c>
      <c r="F160" s="164">
        <v>0.84</v>
      </c>
      <c r="G160" s="164">
        <v>0.77</v>
      </c>
      <c r="H160" s="165"/>
      <c r="I160" s="165"/>
      <c r="J160" s="165"/>
      <c r="K160" s="166"/>
      <c r="L160" s="195"/>
      <c r="M160" s="168">
        <v>0</v>
      </c>
      <c r="N160" s="168">
        <v>7.2</v>
      </c>
      <c r="O160" s="168">
        <v>3.3</v>
      </c>
      <c r="P160" s="168">
        <v>0.3</v>
      </c>
    </row>
    <row r="161" spans="1:17" ht="15" customHeight="1">
      <c r="A161" s="476"/>
      <c r="B161" s="477"/>
      <c r="C161" s="162" t="s">
        <v>315</v>
      </c>
      <c r="D161" s="163" t="s">
        <v>181</v>
      </c>
      <c r="E161" s="163" t="str">
        <f t="shared" si="1"/>
        <v>4A_GR / C_22 500-10 000km</v>
      </c>
      <c r="F161" s="164">
        <v>0.82</v>
      </c>
      <c r="G161" s="164">
        <v>0.73</v>
      </c>
      <c r="H161" s="165"/>
      <c r="I161" s="165"/>
      <c r="J161" s="165"/>
      <c r="K161" s="166"/>
      <c r="L161" s="195"/>
      <c r="M161" s="168">
        <v>0</v>
      </c>
      <c r="N161" s="168">
        <v>7.2</v>
      </c>
      <c r="O161" s="168">
        <v>5.0999999999999996</v>
      </c>
      <c r="P161" s="168">
        <v>0.3</v>
      </c>
    </row>
    <row r="162" spans="1:17" ht="15" customHeight="1" thickBot="1">
      <c r="A162" s="476"/>
      <c r="B162" s="478"/>
      <c r="C162" s="162" t="s">
        <v>315</v>
      </c>
      <c r="D162" s="172" t="s">
        <v>183</v>
      </c>
      <c r="E162" s="163" t="str">
        <f t="shared" si="1"/>
        <v>4A_GR / C_2plus de 10 000km</v>
      </c>
      <c r="F162" s="173">
        <v>0.75</v>
      </c>
      <c r="G162" s="173">
        <v>0.63</v>
      </c>
      <c r="H162" s="174"/>
      <c r="I162" s="174"/>
      <c r="J162" s="174"/>
      <c r="K162" s="175"/>
      <c r="L162" s="196"/>
      <c r="M162" s="177">
        <v>0</v>
      </c>
      <c r="N162" s="177">
        <v>7.2</v>
      </c>
      <c r="O162" s="177">
        <v>9.3000000000000007</v>
      </c>
      <c r="P162" s="177">
        <v>0.3</v>
      </c>
      <c r="Q162" s="178"/>
    </row>
    <row r="163" spans="1:17" ht="15" customHeight="1" thickTop="1">
      <c r="A163" s="476"/>
      <c r="B163" s="204" t="s">
        <v>312</v>
      </c>
      <c r="C163" s="202" t="s">
        <v>317</v>
      </c>
      <c r="D163" s="163" t="s">
        <v>175</v>
      </c>
      <c r="E163" s="203" t="str">
        <f t="shared" si="1"/>
        <v>4A_GR / C_30-500km</v>
      </c>
      <c r="F163" s="164">
        <v>0.94</v>
      </c>
      <c r="G163" s="164">
        <v>0.91</v>
      </c>
      <c r="H163" s="165"/>
      <c r="I163" s="165"/>
      <c r="J163" s="165"/>
      <c r="K163" s="166"/>
      <c r="L163" s="195"/>
      <c r="M163" s="168">
        <v>0</v>
      </c>
      <c r="N163" s="168">
        <v>0.3</v>
      </c>
      <c r="O163" s="168">
        <v>3.4</v>
      </c>
      <c r="P163" s="168">
        <v>0.3</v>
      </c>
    </row>
    <row r="164" spans="1:17" ht="15" customHeight="1">
      <c r="A164" s="476"/>
      <c r="B164" s="477" t="s">
        <v>318</v>
      </c>
      <c r="C164" s="162" t="s">
        <v>317</v>
      </c>
      <c r="D164" s="163" t="s">
        <v>177</v>
      </c>
      <c r="E164" s="163" t="str">
        <f t="shared" si="1"/>
        <v>4A_GR / C_3500-2 500km</v>
      </c>
      <c r="F164" s="164">
        <v>0.94</v>
      </c>
      <c r="G164" s="164">
        <v>0.92</v>
      </c>
      <c r="H164" s="165"/>
      <c r="I164" s="165"/>
      <c r="J164" s="165"/>
      <c r="K164" s="166"/>
      <c r="L164" s="195"/>
      <c r="M164" s="168">
        <v>0</v>
      </c>
      <c r="N164" s="168">
        <v>0.3</v>
      </c>
      <c r="O164" s="168">
        <v>3.3</v>
      </c>
      <c r="P164" s="168">
        <v>0.3</v>
      </c>
    </row>
    <row r="165" spans="1:17" ht="15" customHeight="1">
      <c r="A165" s="476"/>
      <c r="B165" s="477"/>
      <c r="C165" s="162" t="s">
        <v>317</v>
      </c>
      <c r="D165" s="163" t="s">
        <v>181</v>
      </c>
      <c r="E165" s="163" t="str">
        <f t="shared" si="1"/>
        <v>4A_GR / C_32 500-10 000km</v>
      </c>
      <c r="F165" s="164">
        <v>0.92</v>
      </c>
      <c r="G165" s="164">
        <v>0.88</v>
      </c>
      <c r="H165" s="165"/>
      <c r="I165" s="165"/>
      <c r="J165" s="165"/>
      <c r="K165" s="166"/>
      <c r="L165" s="195"/>
      <c r="M165" s="168">
        <v>0</v>
      </c>
      <c r="N165" s="168">
        <v>0.3</v>
      </c>
      <c r="O165" s="168">
        <v>5.0999999999999996</v>
      </c>
      <c r="P165" s="168">
        <v>0.3</v>
      </c>
    </row>
    <row r="166" spans="1:17" ht="15" customHeight="1" thickBot="1">
      <c r="A166" s="476"/>
      <c r="B166" s="478"/>
      <c r="C166" s="162" t="s">
        <v>317</v>
      </c>
      <c r="D166" s="172" t="s">
        <v>183</v>
      </c>
      <c r="E166" s="163" t="str">
        <f t="shared" si="1"/>
        <v>4A_GR / C_3plus de 10 000km</v>
      </c>
      <c r="F166" s="173">
        <v>0.88</v>
      </c>
      <c r="G166" s="173">
        <v>0.78</v>
      </c>
      <c r="H166" s="174"/>
      <c r="I166" s="174"/>
      <c r="J166" s="174"/>
      <c r="K166" s="175"/>
      <c r="L166" s="196"/>
      <c r="M166" s="177">
        <v>0</v>
      </c>
      <c r="N166" s="177">
        <v>0.3</v>
      </c>
      <c r="O166" s="177">
        <v>9.3000000000000007</v>
      </c>
      <c r="P166" s="177">
        <v>0.3</v>
      </c>
      <c r="Q166" s="178"/>
    </row>
    <row r="167" spans="1:17" ht="15" customHeight="1" thickTop="1">
      <c r="A167" s="476"/>
      <c r="B167" s="204" t="s">
        <v>319</v>
      </c>
      <c r="C167" s="202" t="s">
        <v>320</v>
      </c>
      <c r="D167" s="163" t="s">
        <v>175</v>
      </c>
      <c r="E167" s="203" t="str">
        <f t="shared" si="1"/>
        <v>4A_GR / F_10-500km</v>
      </c>
      <c r="F167" s="164">
        <v>0.49</v>
      </c>
      <c r="G167" s="164">
        <v>0.24</v>
      </c>
      <c r="H167" s="165"/>
      <c r="I167" s="165"/>
      <c r="J167" s="165"/>
      <c r="K167" s="166"/>
      <c r="L167" s="195"/>
      <c r="M167" s="168">
        <v>0</v>
      </c>
      <c r="N167" s="168">
        <v>30.9</v>
      </c>
      <c r="O167" s="168">
        <v>3.5</v>
      </c>
      <c r="P167" s="168">
        <v>0.3</v>
      </c>
    </row>
    <row r="168" spans="1:17" ht="15" customHeight="1">
      <c r="A168" s="476"/>
      <c r="B168" s="477" t="s">
        <v>314</v>
      </c>
      <c r="C168" s="162" t="s">
        <v>320</v>
      </c>
      <c r="D168" s="163" t="s">
        <v>177</v>
      </c>
      <c r="E168" s="163" t="str">
        <f t="shared" si="1"/>
        <v>4A_GR / F_1500-2 500km</v>
      </c>
      <c r="F168" s="164">
        <v>0.49</v>
      </c>
      <c r="G168" s="164">
        <v>0.25</v>
      </c>
      <c r="H168" s="165"/>
      <c r="I168" s="165"/>
      <c r="J168" s="165"/>
      <c r="K168" s="166"/>
      <c r="L168" s="195"/>
      <c r="M168" s="168">
        <v>0</v>
      </c>
      <c r="N168" s="168">
        <v>30.9</v>
      </c>
      <c r="O168" s="168">
        <v>3.3</v>
      </c>
      <c r="P168" s="168">
        <v>0.3</v>
      </c>
    </row>
    <row r="169" spans="1:17" ht="15" customHeight="1">
      <c r="A169" s="476"/>
      <c r="B169" s="477"/>
      <c r="C169" s="162" t="s">
        <v>320</v>
      </c>
      <c r="D169" s="163" t="s">
        <v>181</v>
      </c>
      <c r="E169" s="163" t="str">
        <f t="shared" si="1"/>
        <v>4A_GR / F_12 500-10 000km</v>
      </c>
      <c r="F169" s="164">
        <v>0.47</v>
      </c>
      <c r="G169" s="164">
        <v>0.21</v>
      </c>
      <c r="H169" s="165"/>
      <c r="I169" s="165"/>
      <c r="J169" s="165"/>
      <c r="K169" s="166"/>
      <c r="L169" s="195"/>
      <c r="M169" s="168">
        <v>0</v>
      </c>
      <c r="N169" s="168">
        <v>30.9</v>
      </c>
      <c r="O169" s="168">
        <v>5.2</v>
      </c>
      <c r="P169" s="168">
        <v>0.3</v>
      </c>
    </row>
    <row r="170" spans="1:17" ht="15" customHeight="1" thickBot="1">
      <c r="A170" s="476"/>
      <c r="B170" s="478"/>
      <c r="C170" s="162" t="s">
        <v>320</v>
      </c>
      <c r="D170" s="172" t="s">
        <v>183</v>
      </c>
      <c r="E170" s="163" t="str">
        <f t="shared" si="1"/>
        <v>4A_GR / F_1plus de 10 000km</v>
      </c>
      <c r="F170" s="173">
        <v>0.4</v>
      </c>
      <c r="G170" s="173">
        <v>0.11</v>
      </c>
      <c r="H170" s="174"/>
      <c r="I170" s="174"/>
      <c r="J170" s="174"/>
      <c r="K170" s="175"/>
      <c r="L170" s="196"/>
      <c r="M170" s="177">
        <v>0</v>
      </c>
      <c r="N170" s="177">
        <v>30.9</v>
      </c>
      <c r="O170" s="177">
        <v>9.5</v>
      </c>
      <c r="P170" s="177">
        <v>0.3</v>
      </c>
      <c r="Q170" s="178"/>
    </row>
    <row r="171" spans="1:17" ht="15" customHeight="1" thickTop="1">
      <c r="A171" s="476"/>
      <c r="B171" s="204" t="s">
        <v>319</v>
      </c>
      <c r="C171" s="202" t="s">
        <v>321</v>
      </c>
      <c r="D171" s="163" t="s">
        <v>175</v>
      </c>
      <c r="E171" s="203" t="str">
        <f t="shared" si="1"/>
        <v>4A_GR / F_20-500km</v>
      </c>
      <c r="F171" s="164">
        <v>0.72</v>
      </c>
      <c r="G171" s="164">
        <v>0.59</v>
      </c>
      <c r="H171" s="165"/>
      <c r="I171" s="165"/>
      <c r="J171" s="165"/>
      <c r="K171" s="166"/>
      <c r="L171" s="195"/>
      <c r="M171" s="168">
        <v>0</v>
      </c>
      <c r="N171" s="168">
        <v>15</v>
      </c>
      <c r="O171" s="168">
        <v>3.6</v>
      </c>
      <c r="P171" s="168">
        <v>0.3</v>
      </c>
    </row>
    <row r="172" spans="1:17" ht="15" customHeight="1">
      <c r="A172" s="476"/>
      <c r="B172" s="477" t="s">
        <v>316</v>
      </c>
      <c r="C172" s="162" t="s">
        <v>321</v>
      </c>
      <c r="D172" s="163" t="s">
        <v>177</v>
      </c>
      <c r="E172" s="163" t="str">
        <f t="shared" si="1"/>
        <v>4A_GR / F_2500-2 500km</v>
      </c>
      <c r="F172" s="164">
        <v>0.72</v>
      </c>
      <c r="G172" s="164">
        <v>0.59</v>
      </c>
      <c r="H172" s="165"/>
      <c r="I172" s="165"/>
      <c r="J172" s="165"/>
      <c r="K172" s="166"/>
      <c r="L172" s="195"/>
      <c r="M172" s="168">
        <v>0</v>
      </c>
      <c r="N172" s="168">
        <v>15</v>
      </c>
      <c r="O172" s="168">
        <v>3.5</v>
      </c>
      <c r="P172" s="168">
        <v>0.3</v>
      </c>
    </row>
    <row r="173" spans="1:17" ht="15" customHeight="1">
      <c r="A173" s="476"/>
      <c r="B173" s="477"/>
      <c r="C173" s="162" t="s">
        <v>321</v>
      </c>
      <c r="D173" s="163" t="s">
        <v>181</v>
      </c>
      <c r="E173" s="163" t="str">
        <f t="shared" si="1"/>
        <v>4A_GR / F_22 500-10 000km</v>
      </c>
      <c r="F173" s="164">
        <v>0.7</v>
      </c>
      <c r="G173" s="164">
        <v>0.55000000000000004</v>
      </c>
      <c r="H173" s="165"/>
      <c r="I173" s="165"/>
      <c r="J173" s="165"/>
      <c r="K173" s="166"/>
      <c r="L173" s="195"/>
      <c r="M173" s="168">
        <v>0</v>
      </c>
      <c r="N173" s="168">
        <v>15</v>
      </c>
      <c r="O173" s="168">
        <v>5.3</v>
      </c>
      <c r="P173" s="168">
        <v>0.3</v>
      </c>
    </row>
    <row r="174" spans="1:17" ht="15" customHeight="1" thickBot="1">
      <c r="A174" s="476"/>
      <c r="B174" s="478"/>
      <c r="C174" s="162" t="s">
        <v>321</v>
      </c>
      <c r="D174" s="172" t="s">
        <v>183</v>
      </c>
      <c r="E174" s="163" t="str">
        <f t="shared" si="1"/>
        <v>4A_GR / F_2plus de 10 000km</v>
      </c>
      <c r="F174" s="173">
        <v>0.63</v>
      </c>
      <c r="G174" s="173">
        <v>0.45</v>
      </c>
      <c r="H174" s="174"/>
      <c r="I174" s="174"/>
      <c r="J174" s="174"/>
      <c r="K174" s="175"/>
      <c r="L174" s="196"/>
      <c r="M174" s="177">
        <v>0</v>
      </c>
      <c r="N174" s="177">
        <v>15</v>
      </c>
      <c r="O174" s="177">
        <v>9.8000000000000007</v>
      </c>
      <c r="P174" s="177">
        <v>0.3</v>
      </c>
      <c r="Q174" s="178"/>
    </row>
    <row r="175" spans="1:17" ht="15" customHeight="1" thickTop="1">
      <c r="A175" s="476"/>
      <c r="B175" s="204" t="s">
        <v>319</v>
      </c>
      <c r="C175" s="202" t="s">
        <v>322</v>
      </c>
      <c r="D175" s="163" t="s">
        <v>175</v>
      </c>
      <c r="E175" s="203" t="str">
        <f t="shared" si="1"/>
        <v>4A_GR / F_30-500km</v>
      </c>
      <c r="F175" s="164">
        <v>0.9</v>
      </c>
      <c r="G175" s="164">
        <v>0.85</v>
      </c>
      <c r="H175" s="165"/>
      <c r="I175" s="165"/>
      <c r="J175" s="165"/>
      <c r="K175" s="166"/>
      <c r="L175" s="195"/>
      <c r="M175" s="168">
        <v>0</v>
      </c>
      <c r="N175" s="168">
        <v>2.8</v>
      </c>
      <c r="O175" s="168">
        <v>3.6</v>
      </c>
      <c r="P175" s="168">
        <v>0.3</v>
      </c>
    </row>
    <row r="176" spans="1:17" ht="15" customHeight="1">
      <c r="A176" s="476"/>
      <c r="B176" s="477" t="s">
        <v>318</v>
      </c>
      <c r="C176" s="162" t="s">
        <v>322</v>
      </c>
      <c r="D176" s="163" t="s">
        <v>177</v>
      </c>
      <c r="E176" s="163" t="str">
        <f t="shared" si="1"/>
        <v>4A_GR / F_3500-2 500km</v>
      </c>
      <c r="F176" s="164">
        <v>0.9</v>
      </c>
      <c r="G176" s="164">
        <v>0.86</v>
      </c>
      <c r="H176" s="165"/>
      <c r="I176" s="165"/>
      <c r="J176" s="165"/>
      <c r="K176" s="166"/>
      <c r="L176" s="195"/>
      <c r="M176" s="168">
        <v>0</v>
      </c>
      <c r="N176" s="168">
        <v>2.8</v>
      </c>
      <c r="O176" s="168">
        <v>3.5</v>
      </c>
      <c r="P176" s="168">
        <v>0.3</v>
      </c>
    </row>
    <row r="177" spans="1:17" ht="15" customHeight="1">
      <c r="A177" s="476"/>
      <c r="B177" s="477"/>
      <c r="C177" s="162" t="s">
        <v>322</v>
      </c>
      <c r="D177" s="163" t="s">
        <v>181</v>
      </c>
      <c r="E177" s="163" t="str">
        <f t="shared" si="1"/>
        <v>4A_GR / F_32 500-10 000km</v>
      </c>
      <c r="F177" s="164">
        <v>0.88</v>
      </c>
      <c r="G177" s="164">
        <v>0.81</v>
      </c>
      <c r="H177" s="165"/>
      <c r="I177" s="165"/>
      <c r="J177" s="165"/>
      <c r="K177" s="166"/>
      <c r="L177" s="195"/>
      <c r="M177" s="168">
        <v>0</v>
      </c>
      <c r="N177" s="168">
        <v>2.8</v>
      </c>
      <c r="O177" s="168">
        <v>5.3</v>
      </c>
      <c r="P177" s="168">
        <v>0.3</v>
      </c>
    </row>
    <row r="178" spans="1:17" ht="15" customHeight="1" thickBot="1">
      <c r="A178" s="476"/>
      <c r="B178" s="478"/>
      <c r="C178" s="197" t="s">
        <v>322</v>
      </c>
      <c r="D178" s="172" t="s">
        <v>183</v>
      </c>
      <c r="E178" s="163" t="str">
        <f t="shared" si="1"/>
        <v>4A_GR / F_3plus de 10 000km</v>
      </c>
      <c r="F178" s="173">
        <v>0.81</v>
      </c>
      <c r="G178" s="173">
        <v>0.72</v>
      </c>
      <c r="H178" s="174"/>
      <c r="I178" s="174"/>
      <c r="J178" s="174"/>
      <c r="K178" s="175"/>
      <c r="L178" s="196"/>
      <c r="M178" s="177">
        <v>0</v>
      </c>
      <c r="N178" s="177">
        <v>2.8</v>
      </c>
      <c r="O178" s="177">
        <v>9.8000000000000007</v>
      </c>
      <c r="P178" s="177">
        <v>0.3</v>
      </c>
      <c r="Q178" s="178"/>
    </row>
    <row r="179" spans="1:17" ht="15" customHeight="1" thickTop="1">
      <c r="A179" s="479" t="s">
        <v>323</v>
      </c>
      <c r="B179" s="207" t="s">
        <v>190</v>
      </c>
      <c r="C179" s="208"/>
      <c r="D179" s="209" t="s">
        <v>324</v>
      </c>
      <c r="E179" s="209" t="str">
        <f>B179&amp;D179</f>
        <v>Liqueur noiresur site</v>
      </c>
      <c r="F179" s="210"/>
      <c r="G179" s="210"/>
      <c r="H179" s="211">
        <v>1.9</v>
      </c>
      <c r="I179" s="181">
        <f>IF($L$112=0,0,
IF('Plan d''appro'!$C$34="Cogénération",
H179*$L$113/($L$113+273.15)/($L$111+$L$112*$L$113/($L$113+273.15)),H179/$L$112))</f>
        <v>0</v>
      </c>
      <c r="J179" s="190">
        <f t="shared" ref="J179:J180" si="10">IF($L$111&lt;&gt;0,H179/$L$111*$L$111/($L$111+$L$112*$L$113/($L$113+273.15)),0)</f>
        <v>0</v>
      </c>
      <c r="K179" s="182">
        <f t="shared" ref="K179:K180" si="11">IF(I179=0,0,(80-I179)/80)</f>
        <v>0</v>
      </c>
      <c r="L179" s="182">
        <f>IF(J179=0,0,IF($L$11="OUI",(212-J179)/212,(183-J179)/183))</f>
        <v>0</v>
      </c>
      <c r="M179" s="212">
        <v>0</v>
      </c>
      <c r="N179" s="213">
        <v>1.1000000000000001</v>
      </c>
      <c r="O179" s="213">
        <v>0</v>
      </c>
      <c r="P179" s="213">
        <v>0.8</v>
      </c>
      <c r="Q179" s="214"/>
    </row>
    <row r="180" spans="1:17" ht="15" customHeight="1">
      <c r="A180" s="480"/>
      <c r="B180" s="215" t="s">
        <v>191</v>
      </c>
      <c r="C180" s="216"/>
      <c r="D180" s="217" t="s">
        <v>324</v>
      </c>
      <c r="E180" s="217" t="str">
        <f>B180&amp;D180</f>
        <v>Boue papetièresur site</v>
      </c>
      <c r="F180" s="218"/>
      <c r="G180" s="218"/>
      <c r="H180" s="211">
        <v>2.8</v>
      </c>
      <c r="I180" s="181">
        <f>IF($L$112=0,0,
IF('Plan d''appro'!$C$34="Cogénération",
H180*$L$113/($L$113+273.15)/($L$111+$L$112*$L$113/($L$113+273.15)),H180/$L$112))</f>
        <v>0</v>
      </c>
      <c r="J180" s="190">
        <f t="shared" si="10"/>
        <v>0</v>
      </c>
      <c r="K180" s="182">
        <f t="shared" si="11"/>
        <v>0</v>
      </c>
      <c r="L180" s="182">
        <f>IF(J180=0,0,IF($L$11="OUI",(212-J180)/212,(183-J180)/183))</f>
        <v>0</v>
      </c>
      <c r="M180" s="219">
        <v>0</v>
      </c>
      <c r="N180" s="219">
        <v>0.5</v>
      </c>
      <c r="O180" s="219">
        <v>0</v>
      </c>
      <c r="P180" s="219">
        <v>2.2999999999999998</v>
      </c>
      <c r="Q180" s="220"/>
    </row>
    <row r="181" spans="1:17" ht="15" customHeight="1" thickBot="1">
      <c r="A181" s="221"/>
      <c r="B181" s="222"/>
      <c r="C181" s="223"/>
      <c r="D181" s="224"/>
      <c r="E181" s="224"/>
      <c r="F181" s="223"/>
      <c r="G181" s="223"/>
      <c r="H181" s="165"/>
      <c r="I181" s="165"/>
      <c r="J181" s="165"/>
      <c r="K181" s="225"/>
      <c r="L181" s="225"/>
    </row>
    <row r="182" spans="1:17" ht="30.65" customHeight="1" thickBot="1">
      <c r="A182" s="481" t="s">
        <v>325</v>
      </c>
      <c r="B182" s="482"/>
      <c r="C182" s="482"/>
      <c r="D182" s="482"/>
      <c r="E182" s="482"/>
      <c r="F182" s="482"/>
      <c r="G182" s="482"/>
      <c r="H182" s="482"/>
      <c r="I182" s="482"/>
      <c r="J182" s="482"/>
      <c r="K182" s="482"/>
      <c r="L182" s="482"/>
      <c r="M182" s="482"/>
      <c r="N182" s="482"/>
      <c r="O182" s="482"/>
      <c r="P182" s="482"/>
      <c r="Q182" s="483"/>
    </row>
    <row r="183" spans="1:17" ht="15" customHeight="1" thickBot="1">
      <c r="A183" s="226"/>
      <c r="B183" s="227"/>
      <c r="C183" s="228"/>
      <c r="D183" s="229"/>
      <c r="E183" s="230"/>
      <c r="F183" s="484" t="s">
        <v>326</v>
      </c>
      <c r="G183" s="485"/>
      <c r="H183" s="486"/>
      <c r="I183" s="486"/>
      <c r="J183" s="486"/>
      <c r="K183" s="486"/>
      <c r="L183" s="486"/>
      <c r="M183" s="484" t="s">
        <v>326</v>
      </c>
      <c r="N183" s="487"/>
      <c r="O183" s="487"/>
      <c r="P183" s="487"/>
      <c r="Q183" s="485"/>
    </row>
    <row r="184" spans="1:17" s="267" customFormat="1" ht="25.9" customHeight="1" thickBot="1">
      <c r="A184" s="470" t="s">
        <v>280</v>
      </c>
      <c r="B184" s="471"/>
      <c r="C184" s="273" t="s">
        <v>327</v>
      </c>
      <c r="D184" s="274" t="s">
        <v>173</v>
      </c>
      <c r="E184" s="275" t="s">
        <v>281</v>
      </c>
      <c r="F184" s="276" t="s">
        <v>282</v>
      </c>
      <c r="G184" s="277" t="s">
        <v>283</v>
      </c>
      <c r="H184" s="472"/>
      <c r="I184" s="472"/>
      <c r="J184" s="472"/>
      <c r="K184" s="472"/>
      <c r="L184" s="473"/>
      <c r="M184" s="276" t="s">
        <v>287</v>
      </c>
      <c r="N184" s="276" t="s">
        <v>288</v>
      </c>
      <c r="O184" s="276" t="s">
        <v>289</v>
      </c>
      <c r="P184" s="276" t="s">
        <v>290</v>
      </c>
      <c r="Q184" s="276" t="s">
        <v>291</v>
      </c>
    </row>
    <row r="185" spans="1:17" ht="15" customHeight="1" thickBot="1">
      <c r="A185" s="231" t="s">
        <v>126</v>
      </c>
      <c r="B185" s="232"/>
      <c r="C185" s="197"/>
      <c r="D185" s="172" t="s">
        <v>181</v>
      </c>
      <c r="E185" s="172"/>
      <c r="F185" s="173">
        <v>0.73</v>
      </c>
      <c r="G185" s="173">
        <v>0.6</v>
      </c>
      <c r="H185" s="174"/>
      <c r="I185" s="174"/>
      <c r="J185" s="174"/>
      <c r="K185" s="175"/>
      <c r="L185" s="196"/>
      <c r="M185" s="177">
        <v>4.4000000000000004</v>
      </c>
      <c r="N185" s="177">
        <v>0</v>
      </c>
      <c r="O185" s="177">
        <v>13.2</v>
      </c>
      <c r="P185" s="177">
        <v>0.5</v>
      </c>
      <c r="Q185" s="178"/>
    </row>
    <row r="186" spans="1:17" ht="15" customHeight="1" thickTop="1">
      <c r="A186" s="488" t="s">
        <v>128</v>
      </c>
      <c r="B186" s="233"/>
      <c r="C186" s="234"/>
      <c r="D186" s="163" t="s">
        <v>175</v>
      </c>
      <c r="E186" s="235" t="str">
        <f>A$82&amp;"/"&amp;D186</f>
        <v>Déchets graisseux pâteux/solides agricoles/0-500km</v>
      </c>
      <c r="F186" s="164">
        <v>0.87</v>
      </c>
      <c r="G186" s="164">
        <v>0.81</v>
      </c>
      <c r="H186" s="165"/>
      <c r="I186" s="165"/>
      <c r="J186" s="165"/>
      <c r="K186" s="166"/>
      <c r="L186" s="195"/>
      <c r="M186" s="168">
        <v>3.9</v>
      </c>
      <c r="N186" s="168">
        <v>0</v>
      </c>
      <c r="O186" s="168">
        <v>4.2</v>
      </c>
      <c r="P186" s="168">
        <v>0.5</v>
      </c>
    </row>
    <row r="187" spans="1:17" ht="15" customHeight="1">
      <c r="A187" s="489"/>
      <c r="B187" s="477"/>
      <c r="C187" s="162"/>
      <c r="D187" s="163" t="s">
        <v>177</v>
      </c>
      <c r="E187" s="235" t="str">
        <f t="shared" ref="E187:E189" si="12">A$82&amp;"/"&amp;D187</f>
        <v>Déchets graisseux pâteux/solides agricoles/500-2 500km</v>
      </c>
      <c r="F187" s="164">
        <v>0.84</v>
      </c>
      <c r="G187" s="164">
        <v>0.76</v>
      </c>
      <c r="H187" s="165"/>
      <c r="I187" s="165"/>
      <c r="J187" s="165"/>
      <c r="K187" s="166"/>
      <c r="L187" s="195"/>
      <c r="M187" s="168">
        <v>3.9</v>
      </c>
      <c r="N187" s="168">
        <v>0</v>
      </c>
      <c r="O187" s="168">
        <v>6.8</v>
      </c>
      <c r="P187" s="168">
        <v>0.5</v>
      </c>
    </row>
    <row r="188" spans="1:17" ht="15" customHeight="1">
      <c r="A188" s="489"/>
      <c r="B188" s="477"/>
      <c r="C188" s="162"/>
      <c r="D188" s="163" t="s">
        <v>181</v>
      </c>
      <c r="E188" s="235" t="str">
        <f t="shared" si="12"/>
        <v>Déchets graisseux pâteux/solides agricoles/2 500-10 000km</v>
      </c>
      <c r="F188" s="164">
        <v>0.74</v>
      </c>
      <c r="G188" s="164">
        <v>0.62</v>
      </c>
      <c r="H188" s="165"/>
      <c r="I188" s="165"/>
      <c r="J188" s="165"/>
      <c r="K188" s="166"/>
      <c r="L188" s="195"/>
      <c r="M188" s="168">
        <v>3.9</v>
      </c>
      <c r="N188" s="168">
        <v>0</v>
      </c>
      <c r="O188" s="168">
        <v>13.2</v>
      </c>
      <c r="P188" s="168">
        <v>0.5</v>
      </c>
    </row>
    <row r="189" spans="1:17" ht="15" customHeight="1" thickBot="1">
      <c r="A189" s="490"/>
      <c r="B189" s="478"/>
      <c r="C189" s="197"/>
      <c r="D189" s="172" t="s">
        <v>183</v>
      </c>
      <c r="E189" s="235" t="str">
        <f t="shared" si="12"/>
        <v>Déchets graisseux pâteux/solides agricoles/plus de 10 000km</v>
      </c>
      <c r="F189" s="173">
        <v>0.56999999999999995</v>
      </c>
      <c r="G189" s="173">
        <v>0.35</v>
      </c>
      <c r="H189" s="174"/>
      <c r="I189" s="174"/>
      <c r="J189" s="174"/>
      <c r="K189" s="175"/>
      <c r="L189" s="196"/>
      <c r="M189" s="177">
        <v>3.9</v>
      </c>
      <c r="N189" s="177">
        <v>0</v>
      </c>
      <c r="O189" s="177">
        <v>25.2</v>
      </c>
      <c r="P189" s="177">
        <v>0.5</v>
      </c>
      <c r="Q189" s="178"/>
    </row>
    <row r="190" spans="1:17" ht="15" customHeight="1" thickTop="1">
      <c r="A190" s="488" t="s">
        <v>131</v>
      </c>
      <c r="B190" s="233"/>
      <c r="C190" s="234"/>
      <c r="D190" s="163" t="s">
        <v>175</v>
      </c>
      <c r="E190" s="235" t="str">
        <f>A$87&amp;"/"&amp;D190</f>
        <v>Déchets IAA liquides (&lt;20% MS)/0-500km</v>
      </c>
      <c r="F190" s="164">
        <v>0.9</v>
      </c>
      <c r="G190" s="164">
        <v>0.85</v>
      </c>
      <c r="H190" s="165"/>
      <c r="I190" s="165"/>
      <c r="J190" s="165"/>
      <c r="K190" s="166"/>
      <c r="L190" s="195"/>
      <c r="M190" s="168">
        <v>2.2000000000000002</v>
      </c>
      <c r="N190" s="168">
        <v>0</v>
      </c>
      <c r="O190" s="168">
        <v>4.2</v>
      </c>
      <c r="P190" s="168">
        <v>0.5</v>
      </c>
    </row>
    <row r="191" spans="1:17" ht="15" customHeight="1">
      <c r="A191" s="489"/>
      <c r="B191" s="477"/>
      <c r="C191" s="162"/>
      <c r="D191" s="163" t="s">
        <v>177</v>
      </c>
      <c r="E191" s="235" t="str">
        <f t="shared" ref="E191:E193" si="13">A$87&amp;"/"&amp;D191</f>
        <v>Déchets IAA liquides (&lt;20% MS)/500-2 500km</v>
      </c>
      <c r="F191" s="164">
        <v>0.86</v>
      </c>
      <c r="G191" s="164">
        <v>0.79</v>
      </c>
      <c r="H191" s="165"/>
      <c r="I191" s="165"/>
      <c r="J191" s="165"/>
      <c r="K191" s="166"/>
      <c r="L191" s="195"/>
      <c r="M191" s="168">
        <v>2.2000000000000002</v>
      </c>
      <c r="N191" s="168">
        <v>0</v>
      </c>
      <c r="O191" s="168">
        <v>6.8</v>
      </c>
      <c r="P191" s="168">
        <v>0.5</v>
      </c>
    </row>
    <row r="192" spans="1:17" ht="15" customHeight="1">
      <c r="A192" s="489"/>
      <c r="B192" s="477"/>
      <c r="C192" s="162"/>
      <c r="D192" s="163" t="s">
        <v>181</v>
      </c>
      <c r="E192" s="235" t="str">
        <f t="shared" si="13"/>
        <v>Déchets IAA liquides (&lt;20% MS)/2 500-10 000km</v>
      </c>
      <c r="F192" s="164">
        <v>0.77</v>
      </c>
      <c r="G192" s="164">
        <v>0.65</v>
      </c>
      <c r="H192" s="165"/>
      <c r="I192" s="165"/>
      <c r="J192" s="165"/>
      <c r="K192" s="166"/>
      <c r="L192" s="195"/>
      <c r="M192" s="168">
        <v>2.2000000000000002</v>
      </c>
      <c r="N192" s="168">
        <v>0</v>
      </c>
      <c r="O192" s="168">
        <v>13.2</v>
      </c>
      <c r="P192" s="168">
        <v>0.5</v>
      </c>
    </row>
    <row r="193" spans="1:17" ht="15" customHeight="1" thickBot="1">
      <c r="A193" s="490"/>
      <c r="B193" s="478"/>
      <c r="C193" s="197"/>
      <c r="D193" s="172" t="s">
        <v>183</v>
      </c>
      <c r="E193" s="235" t="str">
        <f t="shared" si="13"/>
        <v>Déchets IAA liquides (&lt;20% MS)/plus de 10 000km</v>
      </c>
      <c r="F193" s="173">
        <v>0.59</v>
      </c>
      <c r="G193" s="173">
        <v>0.39</v>
      </c>
      <c r="H193" s="174"/>
      <c r="I193" s="174"/>
      <c r="J193" s="174"/>
      <c r="K193" s="175"/>
      <c r="L193" s="196"/>
      <c r="M193" s="177">
        <v>2.2000000000000002</v>
      </c>
      <c r="N193" s="177">
        <v>0</v>
      </c>
      <c r="O193" s="177">
        <v>25.2</v>
      </c>
      <c r="P193" s="177">
        <v>0.5</v>
      </c>
      <c r="Q193" s="178"/>
    </row>
    <row r="194" spans="1:17" ht="15" customHeight="1" thickTop="1">
      <c r="A194" s="488" t="s">
        <v>134</v>
      </c>
      <c r="B194" s="233"/>
      <c r="C194" s="234"/>
      <c r="D194" s="163" t="s">
        <v>175</v>
      </c>
      <c r="E194" s="235" t="str">
        <f>A$91&amp;"/"&amp;D194</f>
        <v>Boues de station d’épuration /0-500km</v>
      </c>
      <c r="F194" s="164">
        <v>0.92</v>
      </c>
      <c r="G194" s="164">
        <v>0.88</v>
      </c>
      <c r="H194" s="165"/>
      <c r="I194" s="165"/>
      <c r="J194" s="165"/>
      <c r="K194" s="166"/>
      <c r="L194" s="195"/>
      <c r="M194" s="168">
        <v>1.1000000000000001</v>
      </c>
      <c r="N194" s="168">
        <v>0.4</v>
      </c>
      <c r="O194" s="168">
        <v>3.6</v>
      </c>
      <c r="P194" s="168">
        <v>0.5</v>
      </c>
    </row>
    <row r="195" spans="1:17" ht="15" customHeight="1">
      <c r="A195" s="489"/>
      <c r="B195" s="477"/>
      <c r="C195" s="162"/>
      <c r="D195" s="163" t="s">
        <v>177</v>
      </c>
      <c r="E195" s="235" t="str">
        <f t="shared" ref="E195:E197" si="14">A$91&amp;"/"&amp;D195</f>
        <v>Boues de station d’épuration /500-2 500km</v>
      </c>
      <c r="F195" s="164">
        <v>0.88</v>
      </c>
      <c r="G195" s="164">
        <v>0.82</v>
      </c>
      <c r="H195" s="165"/>
      <c r="I195" s="165"/>
      <c r="J195" s="165"/>
      <c r="K195" s="166"/>
      <c r="L195" s="195"/>
      <c r="M195" s="168">
        <v>1.1000000000000001</v>
      </c>
      <c r="N195" s="168">
        <v>0.4</v>
      </c>
      <c r="O195" s="168">
        <v>6.2</v>
      </c>
      <c r="P195" s="168">
        <v>0.5</v>
      </c>
    </row>
    <row r="196" spans="1:17" ht="15" customHeight="1">
      <c r="A196" s="489"/>
      <c r="B196" s="477"/>
      <c r="C196" s="162"/>
      <c r="D196" s="163" t="s">
        <v>181</v>
      </c>
      <c r="E196" s="235" t="str">
        <f t="shared" si="14"/>
        <v>Boues de station d’épuration /2 500-10 000km</v>
      </c>
      <c r="F196" s="164">
        <v>0.79</v>
      </c>
      <c r="G196" s="164">
        <v>0.68</v>
      </c>
      <c r="H196" s="165"/>
      <c r="I196" s="165"/>
      <c r="J196" s="165"/>
      <c r="K196" s="166"/>
      <c r="L196" s="195"/>
      <c r="M196" s="168">
        <v>1.1000000000000001</v>
      </c>
      <c r="N196" s="168">
        <v>0.4</v>
      </c>
      <c r="O196" s="168">
        <v>12.6</v>
      </c>
      <c r="P196" s="168">
        <v>0.5</v>
      </c>
    </row>
    <row r="197" spans="1:17" ht="15" customHeight="1" thickBot="1">
      <c r="A197" s="490"/>
      <c r="B197" s="478"/>
      <c r="C197" s="197"/>
      <c r="D197" s="172" t="s">
        <v>183</v>
      </c>
      <c r="E197" s="235" t="str">
        <f t="shared" si="14"/>
        <v>Boues de station d’épuration /plus de 10 000km</v>
      </c>
      <c r="F197" s="173">
        <v>0.61</v>
      </c>
      <c r="G197" s="173">
        <v>0.42</v>
      </c>
      <c r="H197" s="174"/>
      <c r="I197" s="174"/>
      <c r="J197" s="174"/>
      <c r="K197" s="175"/>
      <c r="L197" s="196"/>
      <c r="M197" s="177">
        <v>1.1000000000000001</v>
      </c>
      <c r="N197" s="177">
        <v>0.4</v>
      </c>
      <c r="O197" s="177">
        <v>24.6</v>
      </c>
      <c r="P197" s="177">
        <v>0.5</v>
      </c>
      <c r="Q197" s="178"/>
    </row>
    <row r="198" spans="1:17" ht="15" customHeight="1" thickTop="1" thickBot="1">
      <c r="A198" s="488" t="s">
        <v>137</v>
      </c>
      <c r="B198" s="205" t="s">
        <v>314</v>
      </c>
      <c r="C198" s="202"/>
      <c r="D198" s="163" t="s">
        <v>181</v>
      </c>
      <c r="E198" s="235" t="str">
        <f>A$95&amp;"/"&amp;D198</f>
        <v>Autres biodéchets industriels/2 500-10 000km</v>
      </c>
      <c r="F198" s="164">
        <v>0.43</v>
      </c>
      <c r="G198" s="164">
        <v>0.15</v>
      </c>
      <c r="H198" s="165"/>
      <c r="I198" s="165"/>
      <c r="J198" s="165"/>
      <c r="K198" s="166"/>
      <c r="L198" s="195"/>
      <c r="M198" s="168">
        <v>3.9</v>
      </c>
      <c r="N198" s="168">
        <v>29.4</v>
      </c>
      <c r="O198" s="168">
        <v>5.2</v>
      </c>
      <c r="P198" s="168">
        <v>0.3</v>
      </c>
    </row>
    <row r="199" spans="1:17" ht="15" customHeight="1" thickTop="1" thickBot="1">
      <c r="A199" s="494"/>
      <c r="B199" s="236" t="s">
        <v>316</v>
      </c>
      <c r="C199" s="237"/>
      <c r="D199" s="238" t="s">
        <v>181</v>
      </c>
      <c r="E199" s="235" t="str">
        <f>A$95&amp;"/"&amp;D199</f>
        <v>Autres biodéchets industriels/2 500-10 000km</v>
      </c>
      <c r="F199" s="239">
        <v>0.66</v>
      </c>
      <c r="G199" s="239">
        <v>0.49</v>
      </c>
      <c r="H199" s="240"/>
      <c r="I199" s="240"/>
      <c r="J199" s="240"/>
      <c r="K199" s="241"/>
      <c r="L199" s="242"/>
      <c r="M199" s="243">
        <v>5.0999999999999996</v>
      </c>
      <c r="N199" s="243">
        <v>12.7</v>
      </c>
      <c r="O199" s="243">
        <v>5.3</v>
      </c>
      <c r="P199" s="243">
        <v>0.3</v>
      </c>
      <c r="Q199" s="244"/>
    </row>
    <row r="200" spans="1:17" ht="15" customHeight="1" thickTop="1" thickBot="1">
      <c r="A200" s="490"/>
      <c r="B200" s="206" t="s">
        <v>318</v>
      </c>
      <c r="C200" s="245"/>
      <c r="D200" s="172" t="s">
        <v>181</v>
      </c>
      <c r="E200" s="235" t="str">
        <f>A$95&amp;"/"&amp;D200</f>
        <v>Autres biodéchets industriels/2 500-10 000km</v>
      </c>
      <c r="F200" s="173">
        <v>0.83</v>
      </c>
      <c r="G200" s="173">
        <v>0.75</v>
      </c>
      <c r="H200" s="174"/>
      <c r="I200" s="174"/>
      <c r="J200" s="174"/>
      <c r="K200" s="175"/>
      <c r="L200" s="196"/>
      <c r="M200" s="177">
        <v>5.3</v>
      </c>
      <c r="N200" s="177">
        <v>0.4</v>
      </c>
      <c r="O200" s="177">
        <v>5.3</v>
      </c>
      <c r="P200" s="177">
        <v>0.3</v>
      </c>
      <c r="Q200" s="178"/>
    </row>
    <row r="201" spans="1:17" ht="15" customHeight="1" thickTop="1">
      <c r="A201" s="488" t="s">
        <v>139</v>
      </c>
      <c r="B201" s="491" t="s">
        <v>316</v>
      </c>
      <c r="C201" s="162"/>
      <c r="D201" s="163" t="s">
        <v>175</v>
      </c>
      <c r="E201" s="235" t="str">
        <f>A$98&amp;"/"&amp;D201</f>
        <v>/0-500km</v>
      </c>
      <c r="F201" s="164">
        <v>0.46</v>
      </c>
      <c r="G201" s="164">
        <v>0.2</v>
      </c>
      <c r="H201" s="165"/>
      <c r="I201" s="165"/>
      <c r="J201" s="165"/>
      <c r="K201" s="166"/>
      <c r="L201" s="195"/>
      <c r="M201" s="168">
        <v>3.4</v>
      </c>
      <c r="N201" s="168">
        <v>29.4</v>
      </c>
      <c r="O201" s="168">
        <v>3.5</v>
      </c>
      <c r="P201" s="168">
        <v>0.3</v>
      </c>
    </row>
    <row r="202" spans="1:17" ht="15" customHeight="1">
      <c r="A202" s="489"/>
      <c r="B202" s="492"/>
      <c r="C202" s="162"/>
      <c r="D202" s="163" t="s">
        <v>179</v>
      </c>
      <c r="E202" s="235" t="str">
        <f t="shared" ref="E202:E203" si="15">A$98&amp;"/"&amp;D202</f>
        <v>/500-10 000km</v>
      </c>
      <c r="F202" s="164">
        <v>0.44</v>
      </c>
      <c r="G202" s="164">
        <v>0.16</v>
      </c>
      <c r="H202" s="165"/>
      <c r="I202" s="165"/>
      <c r="J202" s="165"/>
      <c r="K202" s="166"/>
      <c r="L202" s="195"/>
      <c r="M202" s="168">
        <v>3.4</v>
      </c>
      <c r="N202" s="168">
        <v>29.4</v>
      </c>
      <c r="O202" s="168">
        <v>5.2</v>
      </c>
      <c r="P202" s="168">
        <v>0.3</v>
      </c>
    </row>
    <row r="203" spans="1:17" ht="15" customHeight="1" thickBot="1">
      <c r="A203" s="489"/>
      <c r="B203" s="492"/>
      <c r="C203" s="162"/>
      <c r="D203" s="163" t="s">
        <v>183</v>
      </c>
      <c r="E203" s="235" t="str">
        <f t="shared" si="15"/>
        <v>/plus de 10 000km</v>
      </c>
      <c r="F203" s="164">
        <v>0.37</v>
      </c>
      <c r="G203" s="164">
        <v>7.0000000000000007E-2</v>
      </c>
      <c r="H203" s="165"/>
      <c r="I203" s="165"/>
      <c r="J203" s="165"/>
      <c r="K203" s="166"/>
      <c r="L203" s="195"/>
      <c r="M203" s="177">
        <v>3.4</v>
      </c>
      <c r="N203" s="177">
        <v>29.4</v>
      </c>
      <c r="O203" s="177">
        <v>9.5</v>
      </c>
      <c r="P203" s="177">
        <v>0.3</v>
      </c>
      <c r="Q203" s="178"/>
    </row>
    <row r="204" spans="1:17" ht="15" customHeight="1" thickTop="1">
      <c r="A204" s="489"/>
      <c r="B204" s="491" t="s">
        <v>318</v>
      </c>
      <c r="C204" s="202"/>
      <c r="D204" s="203" t="s">
        <v>175</v>
      </c>
      <c r="E204" s="235" t="str">
        <f>A$98&amp;"/"&amp;D204</f>
        <v>/0-500km</v>
      </c>
      <c r="F204" s="246">
        <v>0.69</v>
      </c>
      <c r="G204" s="246">
        <v>0.54</v>
      </c>
      <c r="H204" s="247"/>
      <c r="I204" s="247"/>
      <c r="J204" s="247"/>
      <c r="K204" s="248"/>
      <c r="L204" s="249"/>
      <c r="M204" s="168">
        <v>4.4000000000000004</v>
      </c>
      <c r="N204" s="168">
        <v>12.7</v>
      </c>
      <c r="O204" s="168">
        <v>3.6</v>
      </c>
      <c r="P204" s="168">
        <v>0.3</v>
      </c>
    </row>
    <row r="205" spans="1:17" ht="15" customHeight="1">
      <c r="A205" s="489"/>
      <c r="B205" s="492"/>
      <c r="C205" s="162"/>
      <c r="D205" s="163" t="s">
        <v>179</v>
      </c>
      <c r="E205" s="235" t="str">
        <f t="shared" ref="E205:E209" si="16">A$98&amp;"/"&amp;D205</f>
        <v>/500-10 000km</v>
      </c>
      <c r="F205" s="164">
        <v>0.67</v>
      </c>
      <c r="G205" s="164">
        <v>0.5</v>
      </c>
      <c r="H205" s="165"/>
      <c r="I205" s="165"/>
      <c r="J205" s="165"/>
      <c r="K205" s="166"/>
      <c r="L205" s="195"/>
      <c r="M205" s="168">
        <v>4.4000000000000004</v>
      </c>
      <c r="N205" s="168">
        <v>12.7</v>
      </c>
      <c r="O205" s="168">
        <v>5.3</v>
      </c>
      <c r="P205" s="168">
        <v>0.3</v>
      </c>
    </row>
    <row r="206" spans="1:17" ht="15" customHeight="1" thickBot="1">
      <c r="A206" s="489"/>
      <c r="B206" s="493"/>
      <c r="C206" s="171"/>
      <c r="D206" s="172" t="s">
        <v>183</v>
      </c>
      <c r="E206" s="235" t="str">
        <f t="shared" si="16"/>
        <v>/plus de 10 000km</v>
      </c>
      <c r="F206" s="173">
        <v>0.6</v>
      </c>
      <c r="G206" s="173">
        <v>0.41</v>
      </c>
      <c r="H206" s="174"/>
      <c r="I206" s="174"/>
      <c r="J206" s="174"/>
      <c r="K206" s="175"/>
      <c r="L206" s="196"/>
      <c r="M206" s="177">
        <v>4.4000000000000004</v>
      </c>
      <c r="N206" s="177">
        <v>12.7</v>
      </c>
      <c r="O206" s="177">
        <v>9.8000000000000007</v>
      </c>
      <c r="P206" s="177">
        <v>0.3</v>
      </c>
      <c r="Q206" s="178"/>
    </row>
    <row r="207" spans="1:17" ht="15" customHeight="1" thickTop="1">
      <c r="A207" s="489"/>
      <c r="B207" s="492" t="s">
        <v>314</v>
      </c>
      <c r="C207" s="234"/>
      <c r="D207" s="163" t="s">
        <v>175</v>
      </c>
      <c r="E207" s="235" t="str">
        <f t="shared" si="16"/>
        <v>/0-500km</v>
      </c>
      <c r="F207" s="164">
        <v>0.87</v>
      </c>
      <c r="G207" s="164">
        <v>0.81</v>
      </c>
      <c r="H207" s="165"/>
      <c r="I207" s="165"/>
      <c r="J207" s="165"/>
      <c r="K207" s="166"/>
      <c r="L207" s="195"/>
      <c r="M207" s="168">
        <v>4.5999999999999996</v>
      </c>
      <c r="N207" s="168">
        <v>0.4</v>
      </c>
      <c r="O207" s="168">
        <v>3.6</v>
      </c>
      <c r="P207" s="168">
        <v>0.3</v>
      </c>
    </row>
    <row r="208" spans="1:17" ht="15" customHeight="1">
      <c r="A208" s="489"/>
      <c r="B208" s="492"/>
      <c r="C208" s="162"/>
      <c r="D208" s="163" t="s">
        <v>179</v>
      </c>
      <c r="E208" s="235" t="str">
        <f t="shared" si="16"/>
        <v>/500-10 000km</v>
      </c>
      <c r="F208" s="164">
        <v>0.84</v>
      </c>
      <c r="G208" s="164">
        <v>0.77</v>
      </c>
      <c r="H208" s="165"/>
      <c r="I208" s="165"/>
      <c r="J208" s="165"/>
      <c r="K208" s="166"/>
      <c r="L208" s="195"/>
      <c r="M208" s="168">
        <v>4.5999999999999996</v>
      </c>
      <c r="N208" s="168">
        <v>0.4</v>
      </c>
      <c r="O208" s="168">
        <v>5.3</v>
      </c>
      <c r="P208" s="168">
        <v>0.3</v>
      </c>
    </row>
    <row r="209" spans="1:17" ht="15" customHeight="1" thickBot="1">
      <c r="A209" s="490"/>
      <c r="B209" s="493"/>
      <c r="C209" s="171"/>
      <c r="D209" s="172" t="s">
        <v>183</v>
      </c>
      <c r="E209" s="235" t="str">
        <f t="shared" si="16"/>
        <v>/plus de 10 000km</v>
      </c>
      <c r="F209" s="173">
        <v>0.78</v>
      </c>
      <c r="G209" s="173">
        <v>0.67</v>
      </c>
      <c r="H209" s="174"/>
      <c r="I209" s="174"/>
      <c r="J209" s="174"/>
      <c r="K209" s="175"/>
      <c r="L209" s="196"/>
      <c r="M209" s="177">
        <v>4.5999999999999996</v>
      </c>
      <c r="N209" s="177">
        <v>0.4</v>
      </c>
      <c r="O209" s="177">
        <v>9.8000000000000007</v>
      </c>
      <c r="P209" s="177">
        <v>0.3</v>
      </c>
      <c r="Q209" s="178"/>
    </row>
    <row r="210" spans="1:17" ht="15" customHeight="1" thickTop="1">
      <c r="A210" s="488" t="s">
        <v>141</v>
      </c>
      <c r="B210" s="491" t="s">
        <v>316</v>
      </c>
      <c r="C210" s="250"/>
      <c r="D210" s="203" t="s">
        <v>175</v>
      </c>
      <c r="E210" s="235" t="str">
        <f>A$107&amp;"/"&amp;D210</f>
        <v>65% pour bioliquides/0-500km</v>
      </c>
      <c r="F210" s="246">
        <v>0.48</v>
      </c>
      <c r="G210" s="246">
        <v>0.23</v>
      </c>
      <c r="H210" s="247"/>
      <c r="I210" s="247"/>
      <c r="J210" s="247"/>
      <c r="K210" s="248"/>
      <c r="L210" s="249"/>
      <c r="M210" s="168">
        <v>2</v>
      </c>
      <c r="N210" s="168">
        <v>29.4</v>
      </c>
      <c r="O210" s="168">
        <v>3.5</v>
      </c>
      <c r="P210" s="168">
        <v>0.3</v>
      </c>
    </row>
    <row r="211" spans="1:17" ht="15" customHeight="1">
      <c r="A211" s="489"/>
      <c r="B211" s="492"/>
      <c r="C211" s="162"/>
      <c r="D211" s="163" t="s">
        <v>179</v>
      </c>
      <c r="E211" s="235" t="str">
        <f t="shared" ref="E211:E218" si="17">A$107&amp;"/"&amp;D211</f>
        <v>65% pour bioliquides/500-10 000km</v>
      </c>
      <c r="F211" s="164">
        <v>0.46</v>
      </c>
      <c r="G211" s="164">
        <v>0.2</v>
      </c>
      <c r="H211" s="165"/>
      <c r="I211" s="165"/>
      <c r="J211" s="165"/>
      <c r="K211" s="166"/>
      <c r="L211" s="195"/>
      <c r="M211" s="168">
        <v>2</v>
      </c>
      <c r="N211" s="168">
        <v>29.4</v>
      </c>
      <c r="O211" s="168">
        <v>5.2</v>
      </c>
      <c r="P211" s="168">
        <v>0.3</v>
      </c>
    </row>
    <row r="212" spans="1:17" ht="15" customHeight="1" thickBot="1">
      <c r="A212" s="489"/>
      <c r="B212" s="493"/>
      <c r="C212" s="171"/>
      <c r="D212" s="172" t="s">
        <v>183</v>
      </c>
      <c r="E212" s="235" t="str">
        <f t="shared" si="17"/>
        <v>65% pour bioliquides/plus de 10 000km</v>
      </c>
      <c r="F212" s="173">
        <v>0.4</v>
      </c>
      <c r="G212" s="173">
        <v>0.1</v>
      </c>
      <c r="H212" s="174"/>
      <c r="I212" s="174"/>
      <c r="J212" s="174"/>
      <c r="K212" s="175"/>
      <c r="L212" s="196"/>
      <c r="M212" s="177">
        <v>2</v>
      </c>
      <c r="N212" s="177">
        <v>29.4</v>
      </c>
      <c r="O212" s="177">
        <v>9.5</v>
      </c>
      <c r="P212" s="177">
        <v>0.3</v>
      </c>
      <c r="Q212" s="178"/>
    </row>
    <row r="213" spans="1:17" ht="15" customHeight="1" thickTop="1">
      <c r="A213" s="489"/>
      <c r="B213" s="492" t="s">
        <v>318</v>
      </c>
      <c r="C213" s="234"/>
      <c r="D213" s="163" t="s">
        <v>175</v>
      </c>
      <c r="E213" s="235" t="str">
        <f t="shared" si="17"/>
        <v>65% pour bioliquides/0-500km</v>
      </c>
      <c r="F213" s="164">
        <v>0.72</v>
      </c>
      <c r="G213" s="164">
        <v>0.57999999999999996</v>
      </c>
      <c r="H213" s="165"/>
      <c r="I213" s="165"/>
      <c r="J213" s="165"/>
      <c r="K213" s="166"/>
      <c r="L213" s="195"/>
      <c r="M213" s="168">
        <v>2.5</v>
      </c>
      <c r="N213" s="168">
        <v>12.7</v>
      </c>
      <c r="O213" s="168">
        <v>3.6</v>
      </c>
      <c r="P213" s="168">
        <v>0.3</v>
      </c>
    </row>
    <row r="214" spans="1:17" ht="15" customHeight="1">
      <c r="A214" s="489"/>
      <c r="B214" s="492"/>
      <c r="C214" s="162"/>
      <c r="D214" s="163" t="s">
        <v>179</v>
      </c>
      <c r="E214" s="235" t="str">
        <f t="shared" si="17"/>
        <v>65% pour bioliquides/500-10 000km</v>
      </c>
      <c r="F214" s="164">
        <v>0.69</v>
      </c>
      <c r="G214" s="164">
        <v>0.54</v>
      </c>
      <c r="H214" s="165"/>
      <c r="I214" s="165"/>
      <c r="J214" s="165"/>
      <c r="K214" s="166"/>
      <c r="L214" s="195"/>
      <c r="M214" s="168">
        <v>2.5</v>
      </c>
      <c r="N214" s="168">
        <v>12.7</v>
      </c>
      <c r="O214" s="168">
        <v>5.3</v>
      </c>
      <c r="P214" s="168">
        <v>0.3</v>
      </c>
    </row>
    <row r="215" spans="1:17" ht="15" customHeight="1" thickBot="1">
      <c r="A215" s="489"/>
      <c r="B215" s="493"/>
      <c r="C215" s="171"/>
      <c r="D215" s="172" t="s">
        <v>183</v>
      </c>
      <c r="E215" s="235" t="str">
        <f t="shared" si="17"/>
        <v>65% pour bioliquides/plus de 10 000km</v>
      </c>
      <c r="F215" s="173">
        <v>0.63</v>
      </c>
      <c r="G215" s="173">
        <v>0.45</v>
      </c>
      <c r="H215" s="174"/>
      <c r="I215" s="174"/>
      <c r="J215" s="174"/>
      <c r="K215" s="175"/>
      <c r="L215" s="196"/>
      <c r="M215" s="177">
        <v>2.5</v>
      </c>
      <c r="N215" s="177">
        <v>12.7</v>
      </c>
      <c r="O215" s="177">
        <v>9.8000000000000007</v>
      </c>
      <c r="P215" s="177">
        <v>0.3</v>
      </c>
      <c r="Q215" s="178"/>
    </row>
    <row r="216" spans="1:17" ht="15" customHeight="1" thickTop="1">
      <c r="A216" s="489"/>
      <c r="B216" s="492" t="s">
        <v>314</v>
      </c>
      <c r="C216" s="234"/>
      <c r="D216" s="163" t="s">
        <v>175</v>
      </c>
      <c r="E216" s="235" t="str">
        <f t="shared" si="17"/>
        <v>65% pour bioliquides/0-500km</v>
      </c>
      <c r="F216" s="164">
        <v>0.9</v>
      </c>
      <c r="G216" s="164">
        <v>0.85</v>
      </c>
      <c r="H216" s="165"/>
      <c r="I216" s="165"/>
      <c r="J216" s="165"/>
      <c r="K216" s="166"/>
      <c r="L216" s="195"/>
      <c r="M216" s="168">
        <v>2.6</v>
      </c>
      <c r="N216" s="168">
        <v>0.4</v>
      </c>
      <c r="O216" s="168">
        <v>3.6</v>
      </c>
      <c r="P216" s="168">
        <v>0.3</v>
      </c>
    </row>
    <row r="217" spans="1:17" ht="15" customHeight="1">
      <c r="A217" s="489"/>
      <c r="B217" s="492"/>
      <c r="C217" s="162"/>
      <c r="D217" s="163" t="s">
        <v>179</v>
      </c>
      <c r="E217" s="235" t="str">
        <f t="shared" si="17"/>
        <v>65% pour bioliquides/500-10 000km</v>
      </c>
      <c r="F217" s="164">
        <v>0.87</v>
      </c>
      <c r="G217" s="164">
        <v>0.81</v>
      </c>
      <c r="H217" s="165"/>
      <c r="I217" s="165"/>
      <c r="J217" s="165"/>
      <c r="K217" s="166"/>
      <c r="L217" s="195"/>
      <c r="M217" s="168">
        <v>2.6</v>
      </c>
      <c r="N217" s="168">
        <v>0.4</v>
      </c>
      <c r="O217" s="168">
        <v>5.3</v>
      </c>
      <c r="P217" s="168">
        <v>0.3</v>
      </c>
    </row>
    <row r="218" spans="1:17" ht="15" customHeight="1" thickBot="1">
      <c r="A218" s="490"/>
      <c r="B218" s="493"/>
      <c r="C218" s="171"/>
      <c r="D218" s="172" t="s">
        <v>183</v>
      </c>
      <c r="E218" s="235" t="str">
        <f t="shared" si="17"/>
        <v>65% pour bioliquides/plus de 10 000km</v>
      </c>
      <c r="F218" s="173">
        <v>0.81</v>
      </c>
      <c r="G218" s="173">
        <v>0.71</v>
      </c>
      <c r="H218" s="174"/>
      <c r="I218" s="174"/>
      <c r="J218" s="174"/>
      <c r="K218" s="175"/>
      <c r="L218" s="196"/>
      <c r="M218" s="177">
        <v>2.6</v>
      </c>
      <c r="N218" s="177">
        <v>0.4</v>
      </c>
      <c r="O218" s="177">
        <v>9.8000000000000007</v>
      </c>
      <c r="P218" s="177">
        <v>0.3</v>
      </c>
      <c r="Q218" s="178"/>
    </row>
    <row r="219" spans="1:17" ht="15" customHeight="1" thickTop="1">
      <c r="A219" s="488" t="s">
        <v>143</v>
      </c>
      <c r="B219" s="495" t="s">
        <v>316</v>
      </c>
      <c r="C219" s="162"/>
      <c r="D219" s="163" t="s">
        <v>175</v>
      </c>
      <c r="E219" s="235" t="str">
        <f>A$116&amp;"/"&amp;D219</f>
        <v>Combustibles du Bloc 1 de l'onglet "1. Déclaration"/0-500km</v>
      </c>
      <c r="F219" s="164">
        <v>0.49</v>
      </c>
      <c r="G219" s="164">
        <v>0.24</v>
      </c>
      <c r="H219" s="165"/>
      <c r="I219" s="165"/>
      <c r="J219" s="165"/>
      <c r="K219" s="166"/>
      <c r="L219" s="195"/>
      <c r="M219" s="168">
        <v>1.1000000000000001</v>
      </c>
      <c r="N219" s="168">
        <v>29.8</v>
      </c>
      <c r="O219" s="168">
        <v>3.5</v>
      </c>
      <c r="P219" s="168">
        <v>0.3</v>
      </c>
    </row>
    <row r="220" spans="1:17" ht="15" customHeight="1">
      <c r="A220" s="489"/>
      <c r="B220" s="496"/>
      <c r="C220" s="162"/>
      <c r="D220" s="163" t="s">
        <v>177</v>
      </c>
      <c r="E220" s="235" t="str">
        <f t="shared" ref="E220:E230" si="18">A$116&amp;"/"&amp;D220</f>
        <v>Combustibles du Bloc 1 de l'onglet "1. Déclaration"/500-2 500km</v>
      </c>
      <c r="F220" s="164">
        <v>0.49</v>
      </c>
      <c r="G220" s="164">
        <v>0.25</v>
      </c>
      <c r="H220" s="165"/>
      <c r="I220" s="165"/>
      <c r="J220" s="165"/>
      <c r="K220" s="166"/>
      <c r="L220" s="195"/>
      <c r="M220" s="168">
        <v>1.1000000000000001</v>
      </c>
      <c r="N220" s="168">
        <v>29.8</v>
      </c>
      <c r="O220" s="168">
        <v>3.3</v>
      </c>
      <c r="P220" s="168">
        <v>0.3</v>
      </c>
    </row>
    <row r="221" spans="1:17" ht="15" customHeight="1">
      <c r="A221" s="489"/>
      <c r="B221" s="496"/>
      <c r="C221" s="162"/>
      <c r="D221" s="163" t="s">
        <v>181</v>
      </c>
      <c r="E221" s="235" t="str">
        <f t="shared" si="18"/>
        <v>Combustibles du Bloc 1 de l'onglet "1. Déclaration"/2 500-10 000km</v>
      </c>
      <c r="F221" s="164">
        <v>0.47</v>
      </c>
      <c r="G221" s="164">
        <v>0.21</v>
      </c>
      <c r="H221" s="165"/>
      <c r="I221" s="165"/>
      <c r="J221" s="165"/>
      <c r="K221" s="166"/>
      <c r="L221" s="195"/>
      <c r="M221" s="168">
        <v>1.1000000000000001</v>
      </c>
      <c r="N221" s="168">
        <v>29.8</v>
      </c>
      <c r="O221" s="168">
        <v>5.2</v>
      </c>
      <c r="P221" s="168">
        <v>0.3</v>
      </c>
    </row>
    <row r="222" spans="1:17" ht="15" customHeight="1" thickBot="1">
      <c r="A222" s="489"/>
      <c r="B222" s="497"/>
      <c r="C222" s="171"/>
      <c r="D222" s="172" t="s">
        <v>183</v>
      </c>
      <c r="E222" s="235" t="str">
        <f t="shared" si="18"/>
        <v>Combustibles du Bloc 1 de l'onglet "1. Déclaration"/plus de 10 000km</v>
      </c>
      <c r="F222" s="173">
        <v>0.4</v>
      </c>
      <c r="G222" s="173">
        <v>0.11</v>
      </c>
      <c r="H222" s="174"/>
      <c r="I222" s="174"/>
      <c r="J222" s="174"/>
      <c r="K222" s="175"/>
      <c r="L222" s="196"/>
      <c r="M222" s="177">
        <v>1.1000000000000001</v>
      </c>
      <c r="N222" s="177">
        <v>29.8</v>
      </c>
      <c r="O222" s="177">
        <v>9.5</v>
      </c>
      <c r="P222" s="177">
        <v>0.3</v>
      </c>
      <c r="Q222" s="178"/>
    </row>
    <row r="223" spans="1:17" ht="15" customHeight="1" thickTop="1">
      <c r="A223" s="489"/>
      <c r="B223" s="496" t="s">
        <v>318</v>
      </c>
      <c r="C223" s="234"/>
      <c r="D223" s="163" t="s">
        <v>175</v>
      </c>
      <c r="E223" s="235" t="str">
        <f t="shared" si="18"/>
        <v>Combustibles du Bloc 1 de l'onglet "1. Déclaration"/0-500km</v>
      </c>
      <c r="F223" s="164">
        <v>0.73</v>
      </c>
      <c r="G223" s="164">
        <v>0.6</v>
      </c>
      <c r="H223" s="165"/>
      <c r="I223" s="165"/>
      <c r="J223" s="165"/>
      <c r="K223" s="166"/>
      <c r="L223" s="195"/>
      <c r="M223" s="168">
        <v>1.4</v>
      </c>
      <c r="N223" s="168">
        <v>13.2</v>
      </c>
      <c r="O223" s="168">
        <v>3.6</v>
      </c>
      <c r="P223" s="168">
        <v>0.3</v>
      </c>
    </row>
    <row r="224" spans="1:17" ht="15" customHeight="1">
      <c r="A224" s="489"/>
      <c r="B224" s="496"/>
      <c r="C224" s="162"/>
      <c r="D224" s="163" t="s">
        <v>177</v>
      </c>
      <c r="E224" s="235" t="str">
        <f t="shared" si="18"/>
        <v>Combustibles du Bloc 1 de l'onglet "1. Déclaration"/500-2 500km</v>
      </c>
      <c r="F224" s="164">
        <v>0.73</v>
      </c>
      <c r="G224" s="164">
        <v>0.6</v>
      </c>
      <c r="H224" s="165"/>
      <c r="I224" s="165"/>
      <c r="J224" s="165"/>
      <c r="K224" s="166"/>
      <c r="L224" s="195"/>
      <c r="M224" s="168">
        <v>1.4</v>
      </c>
      <c r="N224" s="168">
        <v>13.2</v>
      </c>
      <c r="O224" s="168">
        <v>3.5</v>
      </c>
      <c r="P224" s="168">
        <v>0.3</v>
      </c>
    </row>
    <row r="225" spans="1:17" ht="15" customHeight="1">
      <c r="A225" s="489"/>
      <c r="B225" s="496"/>
      <c r="C225" s="162"/>
      <c r="D225" s="163" t="s">
        <v>181</v>
      </c>
      <c r="E225" s="235" t="str">
        <f t="shared" si="18"/>
        <v>Combustibles du Bloc 1 de l'onglet "1. Déclaration"/2 500-10 000km</v>
      </c>
      <c r="F225" s="164">
        <v>0.7</v>
      </c>
      <c r="G225" s="164">
        <v>0.56000000000000005</v>
      </c>
      <c r="H225" s="165"/>
      <c r="I225" s="165"/>
      <c r="J225" s="165"/>
      <c r="K225" s="166"/>
      <c r="L225" s="195"/>
      <c r="M225" s="168">
        <v>1.4</v>
      </c>
      <c r="N225" s="168">
        <v>13.2</v>
      </c>
      <c r="O225" s="168">
        <v>5.3</v>
      </c>
      <c r="P225" s="168">
        <v>0.3</v>
      </c>
    </row>
    <row r="226" spans="1:17" ht="15" customHeight="1" thickBot="1">
      <c r="A226" s="489"/>
      <c r="B226" s="497"/>
      <c r="C226" s="171"/>
      <c r="D226" s="172" t="s">
        <v>183</v>
      </c>
      <c r="E226" s="235" t="str">
        <f t="shared" si="18"/>
        <v>Combustibles du Bloc 1 de l'onglet "1. Déclaration"/plus de 10 000km</v>
      </c>
      <c r="F226" s="173">
        <v>0.64</v>
      </c>
      <c r="G226" s="173">
        <v>0.46</v>
      </c>
      <c r="H226" s="174"/>
      <c r="I226" s="174"/>
      <c r="J226" s="174"/>
      <c r="K226" s="175"/>
      <c r="L226" s="196"/>
      <c r="M226" s="177">
        <v>1.4</v>
      </c>
      <c r="N226" s="177">
        <v>13.2</v>
      </c>
      <c r="O226" s="177">
        <v>9.8000000000000007</v>
      </c>
      <c r="P226" s="177">
        <v>0.3</v>
      </c>
      <c r="Q226" s="178"/>
    </row>
    <row r="227" spans="1:17" ht="15" customHeight="1" thickTop="1">
      <c r="A227" s="489"/>
      <c r="B227" s="496" t="s">
        <v>314</v>
      </c>
      <c r="C227" s="234"/>
      <c r="D227" s="163" t="s">
        <v>175</v>
      </c>
      <c r="E227" s="235" t="str">
        <f t="shared" si="18"/>
        <v>Combustibles du Bloc 1 de l'onglet "1. Déclaration"/0-500km</v>
      </c>
      <c r="F227" s="164">
        <v>0.91</v>
      </c>
      <c r="G227" s="164">
        <v>0.91</v>
      </c>
      <c r="H227" s="165"/>
      <c r="I227" s="165"/>
      <c r="J227" s="165"/>
      <c r="K227" s="166"/>
      <c r="L227" s="195"/>
      <c r="M227" s="168">
        <v>1.4</v>
      </c>
      <c r="N227" s="168">
        <v>0.9</v>
      </c>
      <c r="O227" s="168">
        <v>3.6</v>
      </c>
      <c r="P227" s="168">
        <v>0.3</v>
      </c>
    </row>
    <row r="228" spans="1:17" ht="15" customHeight="1">
      <c r="A228" s="489"/>
      <c r="B228" s="496"/>
      <c r="C228" s="162"/>
      <c r="D228" s="163" t="s">
        <v>177</v>
      </c>
      <c r="E228" s="235" t="str">
        <f t="shared" si="18"/>
        <v>Combustibles du Bloc 1 de l'onglet "1. Déclaration"/500-2 500km</v>
      </c>
      <c r="F228" s="164">
        <v>0.91</v>
      </c>
      <c r="G228" s="164">
        <v>0.87</v>
      </c>
      <c r="H228" s="165"/>
      <c r="I228" s="165"/>
      <c r="J228" s="165"/>
      <c r="K228" s="166"/>
      <c r="L228" s="195"/>
      <c r="M228" s="168">
        <v>1.4</v>
      </c>
      <c r="N228" s="168">
        <v>0.9</v>
      </c>
      <c r="O228" s="168">
        <v>3.5</v>
      </c>
      <c r="P228" s="168">
        <v>0.3</v>
      </c>
    </row>
    <row r="229" spans="1:17" ht="15" customHeight="1">
      <c r="A229" s="489"/>
      <c r="B229" s="496"/>
      <c r="C229" s="162"/>
      <c r="D229" s="163" t="s">
        <v>181</v>
      </c>
      <c r="E229" s="235" t="str">
        <f t="shared" si="18"/>
        <v>Combustibles du Bloc 1 de l'onglet "1. Déclaration"/2 500-10 000km</v>
      </c>
      <c r="F229" s="164">
        <v>0.88</v>
      </c>
      <c r="G229" s="164">
        <v>0.83</v>
      </c>
      <c r="H229" s="165"/>
      <c r="I229" s="165"/>
      <c r="J229" s="165"/>
      <c r="K229" s="166"/>
      <c r="L229" s="195"/>
      <c r="M229" s="168">
        <v>1.4</v>
      </c>
      <c r="N229" s="168">
        <v>0.9</v>
      </c>
      <c r="O229" s="168">
        <v>5.3</v>
      </c>
      <c r="P229" s="168">
        <v>0.3</v>
      </c>
    </row>
    <row r="230" spans="1:17" ht="15" customHeight="1" thickBot="1">
      <c r="A230" s="490"/>
      <c r="B230" s="497"/>
      <c r="C230" s="171"/>
      <c r="D230" s="172" t="s">
        <v>183</v>
      </c>
      <c r="E230" s="235" t="str">
        <f t="shared" si="18"/>
        <v>Combustibles du Bloc 1 de l'onglet "1. Déclaration"/plus de 10 000km</v>
      </c>
      <c r="F230" s="173">
        <v>0.82</v>
      </c>
      <c r="G230" s="173">
        <v>0.73</v>
      </c>
      <c r="H230" s="174"/>
      <c r="I230" s="174"/>
      <c r="J230" s="174"/>
      <c r="K230" s="175"/>
      <c r="L230" s="196"/>
      <c r="M230" s="177">
        <v>1.4</v>
      </c>
      <c r="N230" s="177">
        <v>0.9</v>
      </c>
      <c r="O230" s="177">
        <v>9.8000000000000007</v>
      </c>
      <c r="P230" s="177">
        <v>0.3</v>
      </c>
      <c r="Q230" s="178"/>
    </row>
    <row r="231" spans="1:17" ht="15" customHeight="1" thickTop="1">
      <c r="A231" s="498" t="s">
        <v>145</v>
      </c>
      <c r="B231" s="499" t="s">
        <v>328</v>
      </c>
      <c r="C231" s="162"/>
      <c r="D231" s="251" t="s">
        <v>175</v>
      </c>
      <c r="E231" s="235" t="str">
        <f>A$128&amp;"/"&amp;D231</f>
        <v>/0-500km</v>
      </c>
      <c r="F231" s="164">
        <v>0.93</v>
      </c>
      <c r="G231" s="164">
        <v>0.9</v>
      </c>
      <c r="H231" s="165"/>
      <c r="I231" s="165"/>
      <c r="J231" s="165"/>
      <c r="K231" s="248"/>
      <c r="L231" s="252"/>
      <c r="M231" s="168">
        <v>0</v>
      </c>
      <c r="N231" s="168">
        <v>1.1000000000000001</v>
      </c>
      <c r="O231" s="168">
        <v>3.1</v>
      </c>
      <c r="P231" s="168">
        <v>0.3</v>
      </c>
    </row>
    <row r="232" spans="1:17" ht="15" customHeight="1">
      <c r="A232" s="453"/>
      <c r="B232" s="456"/>
      <c r="C232" s="162"/>
      <c r="D232" s="163" t="s">
        <v>177</v>
      </c>
      <c r="E232" s="235" t="str">
        <f t="shared" ref="E232:E234" si="19">A$128&amp;"/"&amp;D232</f>
        <v>/500-2 500km</v>
      </c>
      <c r="F232" s="164">
        <v>0.86</v>
      </c>
      <c r="G232" s="164">
        <v>0.8</v>
      </c>
      <c r="H232" s="165"/>
      <c r="I232" s="165"/>
      <c r="J232" s="165"/>
      <c r="K232" s="166"/>
      <c r="L232" s="252"/>
      <c r="M232" s="168">
        <v>0</v>
      </c>
      <c r="N232" s="168">
        <v>1.1000000000000001</v>
      </c>
      <c r="O232" s="168">
        <v>7.8</v>
      </c>
      <c r="P232" s="168">
        <v>0.3</v>
      </c>
    </row>
    <row r="233" spans="1:17" ht="15" customHeight="1">
      <c r="A233" s="453"/>
      <c r="B233" s="456"/>
      <c r="C233" s="162"/>
      <c r="D233" s="163" t="s">
        <v>181</v>
      </c>
      <c r="E233" s="235" t="str">
        <f t="shared" si="19"/>
        <v>/2 500-10 000km</v>
      </c>
      <c r="F233" s="164">
        <v>0.73</v>
      </c>
      <c r="G233" s="164">
        <v>0.6</v>
      </c>
      <c r="H233" s="165"/>
      <c r="I233" s="165"/>
      <c r="J233" s="165"/>
      <c r="K233" s="166"/>
      <c r="L233" s="252"/>
      <c r="M233" s="168">
        <v>0</v>
      </c>
      <c r="N233" s="168">
        <v>1.1000000000000001</v>
      </c>
      <c r="O233" s="168">
        <v>17</v>
      </c>
      <c r="P233" s="168">
        <v>0.3</v>
      </c>
    </row>
    <row r="234" spans="1:17" ht="15" customHeight="1" thickBot="1">
      <c r="A234" s="454"/>
      <c r="B234" s="457"/>
      <c r="C234" s="171"/>
      <c r="D234" s="172" t="s">
        <v>183</v>
      </c>
      <c r="E234" s="235" t="str">
        <f t="shared" si="19"/>
        <v>/plus de 10 000km</v>
      </c>
      <c r="F234" s="173">
        <v>0.48</v>
      </c>
      <c r="G234" s="173">
        <v>0.23</v>
      </c>
      <c r="H234" s="174"/>
      <c r="I234" s="174"/>
      <c r="J234" s="174"/>
      <c r="K234" s="175"/>
      <c r="L234" s="253"/>
      <c r="M234" s="254">
        <v>0</v>
      </c>
      <c r="N234" s="177">
        <v>1.1000000000000001</v>
      </c>
      <c r="O234" s="177">
        <v>34</v>
      </c>
      <c r="P234" s="177">
        <v>0.3</v>
      </c>
      <c r="Q234" s="178"/>
    </row>
    <row r="235" spans="1:17" ht="15" customHeight="1" thickTop="1">
      <c r="A235" s="498" t="s">
        <v>146</v>
      </c>
      <c r="B235" s="499" t="s">
        <v>329</v>
      </c>
      <c r="C235" s="162"/>
      <c r="D235" s="251" t="s">
        <v>175</v>
      </c>
      <c r="E235" s="235" t="str">
        <f>A$132&amp;"/"&amp;D235</f>
        <v>/0-500km</v>
      </c>
      <c r="F235" s="164">
        <v>0.93</v>
      </c>
      <c r="G235" s="164">
        <v>0.9</v>
      </c>
      <c r="H235" s="165"/>
      <c r="I235" s="165"/>
      <c r="J235" s="165"/>
      <c r="K235" s="166"/>
      <c r="L235" s="252"/>
      <c r="M235" s="168">
        <v>0</v>
      </c>
      <c r="N235" s="168">
        <v>1.1000000000000001</v>
      </c>
      <c r="O235" s="168">
        <v>3.1</v>
      </c>
      <c r="P235" s="168">
        <v>0.3</v>
      </c>
    </row>
    <row r="236" spans="1:17" ht="15" customHeight="1">
      <c r="A236" s="453"/>
      <c r="B236" s="456"/>
      <c r="C236" s="162"/>
      <c r="D236" s="163" t="s">
        <v>177</v>
      </c>
      <c r="E236" s="235" t="str">
        <f t="shared" ref="E236:E238" si="20">A$132&amp;"/"&amp;D236</f>
        <v>/500-2 500km</v>
      </c>
      <c r="F236" s="164">
        <v>0.92</v>
      </c>
      <c r="G236" s="164">
        <v>0.87</v>
      </c>
      <c r="H236" s="165"/>
      <c r="I236" s="165"/>
      <c r="J236" s="165"/>
      <c r="K236" s="166"/>
      <c r="L236" s="252"/>
      <c r="M236" s="168">
        <v>0</v>
      </c>
      <c r="N236" s="168">
        <v>1.1000000000000001</v>
      </c>
      <c r="O236" s="168">
        <v>4.4000000000000004</v>
      </c>
      <c r="P236" s="168">
        <v>0.3</v>
      </c>
    </row>
    <row r="237" spans="1:17" ht="15" customHeight="1">
      <c r="A237" s="453"/>
      <c r="B237" s="456"/>
      <c r="C237" s="162"/>
      <c r="D237" s="163" t="s">
        <v>181</v>
      </c>
      <c r="E237" s="235" t="str">
        <f t="shared" si="20"/>
        <v>/2 500-10 000km</v>
      </c>
      <c r="F237" s="164">
        <v>0.85</v>
      </c>
      <c r="G237" s="164">
        <v>0.78</v>
      </c>
      <c r="H237" s="165"/>
      <c r="I237" s="165"/>
      <c r="J237" s="165"/>
      <c r="K237" s="166"/>
      <c r="L237" s="252"/>
      <c r="M237" s="168">
        <v>0</v>
      </c>
      <c r="N237" s="168">
        <v>1.1000000000000001</v>
      </c>
      <c r="O237" s="168">
        <v>8.5</v>
      </c>
      <c r="P237" s="168">
        <v>0.3</v>
      </c>
    </row>
    <row r="238" spans="1:17" ht="15" customHeight="1" thickBot="1">
      <c r="A238" s="454"/>
      <c r="B238" s="457"/>
      <c r="C238" s="171"/>
      <c r="D238" s="172" t="s">
        <v>183</v>
      </c>
      <c r="E238" s="235" t="str">
        <f t="shared" si="20"/>
        <v>/plus de 10 000km</v>
      </c>
      <c r="F238" s="173">
        <v>0.74</v>
      </c>
      <c r="G238" s="173">
        <v>0.61</v>
      </c>
      <c r="H238" s="174"/>
      <c r="I238" s="174"/>
      <c r="J238" s="174"/>
      <c r="K238" s="175"/>
      <c r="L238" s="253"/>
      <c r="M238" s="254">
        <v>0</v>
      </c>
      <c r="N238" s="177">
        <v>1.1000000000000001</v>
      </c>
      <c r="O238" s="177">
        <v>16.3</v>
      </c>
      <c r="P238" s="177">
        <v>0.3</v>
      </c>
      <c r="Q238" s="178"/>
    </row>
    <row r="239" spans="1:17" ht="15" customHeight="1" thickTop="1">
      <c r="A239" s="498" t="s">
        <v>147</v>
      </c>
      <c r="B239" s="499"/>
      <c r="C239" s="162"/>
      <c r="D239" s="251" t="s">
        <v>175</v>
      </c>
      <c r="E239" s="235" t="str">
        <f>A$136&amp;"/"&amp;D239</f>
        <v>/0-500km</v>
      </c>
      <c r="F239" s="164">
        <v>0.85</v>
      </c>
      <c r="G239" s="164">
        <v>0.78</v>
      </c>
      <c r="H239" s="165"/>
      <c r="I239" s="165"/>
      <c r="J239" s="165"/>
      <c r="K239" s="166"/>
      <c r="L239" s="252"/>
      <c r="M239" s="168">
        <v>0</v>
      </c>
      <c r="N239" s="168">
        <v>6</v>
      </c>
      <c r="O239" s="168">
        <v>3.6</v>
      </c>
      <c r="P239" s="168">
        <v>0.3</v>
      </c>
    </row>
    <row r="240" spans="1:17" ht="15" customHeight="1">
      <c r="A240" s="453"/>
      <c r="B240" s="456"/>
      <c r="C240" s="162"/>
      <c r="D240" s="163" t="s">
        <v>179</v>
      </c>
      <c r="E240" s="235" t="str">
        <f t="shared" ref="E240:E241" si="21">A$136&amp;"/"&amp;D240</f>
        <v>/500-10 000km</v>
      </c>
      <c r="F240" s="164">
        <v>0.83</v>
      </c>
      <c r="G240" s="164">
        <v>0.74</v>
      </c>
      <c r="H240" s="165"/>
      <c r="I240" s="165"/>
      <c r="J240" s="165"/>
      <c r="K240" s="166"/>
      <c r="L240" s="252"/>
      <c r="M240" s="168">
        <v>0</v>
      </c>
      <c r="N240" s="168">
        <v>6</v>
      </c>
      <c r="O240" s="168">
        <v>5.5</v>
      </c>
      <c r="P240" s="168">
        <v>0.3</v>
      </c>
    </row>
    <row r="241" spans="1:17" ht="15" customHeight="1" thickBot="1">
      <c r="A241" s="454"/>
      <c r="B241" s="457"/>
      <c r="C241" s="171"/>
      <c r="D241" s="172" t="s">
        <v>183</v>
      </c>
      <c r="E241" s="235" t="str">
        <f t="shared" si="21"/>
        <v>/plus de 10 000km</v>
      </c>
      <c r="F241" s="173">
        <v>0.76</v>
      </c>
      <c r="G241" s="173">
        <v>0.64</v>
      </c>
      <c r="H241" s="174"/>
      <c r="I241" s="174"/>
      <c r="J241" s="174"/>
      <c r="K241" s="175"/>
      <c r="L241" s="253"/>
      <c r="M241" s="254">
        <v>0</v>
      </c>
      <c r="N241" s="177">
        <v>6</v>
      </c>
      <c r="O241" s="177">
        <v>10</v>
      </c>
      <c r="P241" s="177">
        <v>0.3</v>
      </c>
      <c r="Q241" s="178"/>
    </row>
    <row r="242" spans="1:17" ht="15" customHeight="1" thickTop="1">
      <c r="A242" s="453" t="s">
        <v>149</v>
      </c>
      <c r="B242" s="456"/>
      <c r="C242" s="162"/>
      <c r="D242" s="163" t="s">
        <v>179</v>
      </c>
      <c r="E242" s="235" t="str">
        <f>A$139&amp;"/"&amp;D242</f>
        <v>/500-10 000km</v>
      </c>
      <c r="F242" s="164">
        <v>0.91</v>
      </c>
      <c r="G242" s="164">
        <v>0.87</v>
      </c>
      <c r="H242" s="165"/>
      <c r="I242" s="165"/>
      <c r="J242" s="165"/>
      <c r="K242" s="166"/>
      <c r="L242" s="252"/>
      <c r="M242" s="168">
        <v>0</v>
      </c>
      <c r="N242" s="168">
        <v>0.4</v>
      </c>
      <c r="O242" s="168">
        <v>5.2</v>
      </c>
      <c r="P242" s="168">
        <v>0.5</v>
      </c>
    </row>
    <row r="243" spans="1:17" ht="15" customHeight="1" thickBot="1">
      <c r="A243" s="454"/>
      <c r="B243" s="457"/>
      <c r="C243" s="171"/>
      <c r="D243" s="172" t="s">
        <v>183</v>
      </c>
      <c r="E243" s="235" t="str">
        <f>A$139&amp;"/"&amp;D243</f>
        <v>/plus de 10 000km</v>
      </c>
      <c r="F243" s="173">
        <v>0.85</v>
      </c>
      <c r="G243" s="173">
        <v>0.77</v>
      </c>
      <c r="H243" s="174"/>
      <c r="I243" s="174"/>
      <c r="J243" s="174"/>
      <c r="K243" s="175"/>
      <c r="L243" s="253"/>
      <c r="M243" s="177">
        <v>0</v>
      </c>
      <c r="N243" s="177">
        <v>0.4</v>
      </c>
      <c r="O243" s="177">
        <v>9.5</v>
      </c>
      <c r="P243" s="177">
        <v>0.5</v>
      </c>
      <c r="Q243" s="178"/>
    </row>
    <row r="244" spans="1:17" ht="15" customHeight="1" thickTop="1" thickBot="1">
      <c r="A244" s="169" t="s">
        <v>151</v>
      </c>
      <c r="B244" s="170"/>
      <c r="C244" s="171"/>
      <c r="D244" s="172" t="s">
        <v>183</v>
      </c>
      <c r="E244" s="235" t="str">
        <f>A$141&amp;"/"&amp;D244</f>
        <v>/plus de 10 000km</v>
      </c>
      <c r="F244" s="173">
        <v>0.11</v>
      </c>
      <c r="G244" s="173">
        <v>-0.33</v>
      </c>
      <c r="H244" s="174"/>
      <c r="I244" s="174"/>
      <c r="J244" s="174"/>
      <c r="K244" s="175"/>
      <c r="L244" s="253"/>
      <c r="M244" s="177">
        <v>21.6</v>
      </c>
      <c r="N244" s="177">
        <v>25.4</v>
      </c>
      <c r="O244" s="177">
        <v>13.5</v>
      </c>
      <c r="P244" s="177">
        <v>0.3</v>
      </c>
      <c r="Q244" s="178"/>
    </row>
    <row r="245" spans="1:17" ht="15" customHeight="1" thickTop="1" thickBot="1">
      <c r="A245" s="169" t="s">
        <v>153</v>
      </c>
      <c r="B245" s="170"/>
      <c r="C245" s="171"/>
      <c r="D245" s="172" t="s">
        <v>183</v>
      </c>
      <c r="E245" s="235" t="str">
        <f>A$142&amp;"/"&amp;D245</f>
        <v>/plus de 10 000km</v>
      </c>
      <c r="F245" s="173">
        <v>0.42</v>
      </c>
      <c r="G245" s="173">
        <v>0.14000000000000001</v>
      </c>
      <c r="H245" s="174"/>
      <c r="I245" s="174"/>
      <c r="J245" s="174"/>
      <c r="K245" s="175"/>
      <c r="L245" s="253"/>
      <c r="M245" s="177">
        <v>21.6</v>
      </c>
      <c r="N245" s="177">
        <v>4.2</v>
      </c>
      <c r="O245" s="177">
        <v>13.5</v>
      </c>
      <c r="P245" s="177">
        <v>0.3</v>
      </c>
      <c r="Q245" s="178"/>
    </row>
    <row r="246" spans="1:17" ht="15" customHeight="1" thickTop="1">
      <c r="A246" s="498" t="s">
        <v>155</v>
      </c>
      <c r="B246" s="499" t="s">
        <v>330</v>
      </c>
      <c r="C246" s="255" t="s">
        <v>104</v>
      </c>
      <c r="D246" s="256" t="s">
        <v>331</v>
      </c>
      <c r="E246" s="257" t="str">
        <f t="shared" ref="E246:E251" si="22">A$143&amp;"/"&amp;C246&amp;"/"&amp;D246</f>
        <v>Bois déchet/Cas 1/Digestat ouvert</v>
      </c>
      <c r="F246" s="258">
        <v>0</v>
      </c>
      <c r="G246" s="164">
        <v>0.94</v>
      </c>
      <c r="H246" s="165"/>
      <c r="I246" s="165"/>
      <c r="J246" s="165"/>
      <c r="K246" s="166"/>
      <c r="L246" s="252"/>
      <c r="M246" s="168">
        <v>0</v>
      </c>
      <c r="N246" s="168">
        <v>97.4</v>
      </c>
      <c r="O246" s="168">
        <v>0.8</v>
      </c>
      <c r="P246" s="168">
        <v>12.5</v>
      </c>
      <c r="Q246" s="168">
        <v>-107.3</v>
      </c>
    </row>
    <row r="247" spans="1:17" ht="15" customHeight="1">
      <c r="A247" s="453"/>
      <c r="B247" s="456"/>
      <c r="C247" s="259" t="s">
        <v>104</v>
      </c>
      <c r="D247" s="260" t="s">
        <v>332</v>
      </c>
      <c r="E247" s="257" t="str">
        <f t="shared" si="22"/>
        <v>Bois déchet/Cas 1/Digestat fermé</v>
      </c>
      <c r="F247" s="258">
        <v>0</v>
      </c>
      <c r="G247" s="261">
        <v>2.4</v>
      </c>
      <c r="H247" s="165"/>
      <c r="I247" s="165"/>
      <c r="J247" s="165"/>
      <c r="K247" s="166"/>
      <c r="L247" s="252"/>
      <c r="M247" s="168">
        <v>0</v>
      </c>
      <c r="N247" s="168">
        <v>0</v>
      </c>
      <c r="O247" s="168">
        <v>0.8</v>
      </c>
      <c r="P247" s="168">
        <v>12.5</v>
      </c>
      <c r="Q247" s="168">
        <v>-97.6</v>
      </c>
    </row>
    <row r="248" spans="1:17" ht="15" customHeight="1">
      <c r="A248" s="453"/>
      <c r="B248" s="456"/>
      <c r="C248" s="259" t="s">
        <v>107</v>
      </c>
      <c r="D248" s="256" t="s">
        <v>331</v>
      </c>
      <c r="E248" s="257" t="str">
        <f t="shared" si="22"/>
        <v>Bois déchet/Cas 2/Digestat ouvert</v>
      </c>
      <c r="F248" s="258">
        <v>0</v>
      </c>
      <c r="G248" s="261">
        <v>0.85</v>
      </c>
      <c r="H248" s="165"/>
      <c r="I248" s="165"/>
      <c r="J248" s="165"/>
      <c r="K248" s="166"/>
      <c r="L248" s="252"/>
      <c r="M248" s="168">
        <v>0</v>
      </c>
      <c r="N248" s="168">
        <v>103.7</v>
      </c>
      <c r="O248" s="168">
        <v>0.8</v>
      </c>
      <c r="P248" s="168">
        <v>12.5</v>
      </c>
      <c r="Q248" s="168">
        <v>-107.3</v>
      </c>
    </row>
    <row r="249" spans="1:17" ht="15" customHeight="1">
      <c r="A249" s="453"/>
      <c r="B249" s="456"/>
      <c r="C249" s="259" t="s">
        <v>107</v>
      </c>
      <c r="D249" s="260" t="s">
        <v>332</v>
      </c>
      <c r="E249" s="257" t="str">
        <f t="shared" si="22"/>
        <v>Bois déchet/Cas 2/Digestat fermé</v>
      </c>
      <c r="F249" s="258">
        <v>0</v>
      </c>
      <c r="G249" s="261">
        <v>2.19</v>
      </c>
      <c r="H249" s="165"/>
      <c r="I249" s="165"/>
      <c r="J249" s="165"/>
      <c r="K249" s="166"/>
      <c r="L249" s="252"/>
      <c r="M249" s="168">
        <v>0</v>
      </c>
      <c r="N249" s="168">
        <v>5.9</v>
      </c>
      <c r="O249" s="168">
        <v>0.8</v>
      </c>
      <c r="P249" s="168">
        <v>12.5</v>
      </c>
      <c r="Q249" s="168">
        <v>-97.6</v>
      </c>
    </row>
    <row r="250" spans="1:17" ht="15" customHeight="1">
      <c r="A250" s="453"/>
      <c r="B250" s="456"/>
      <c r="C250" s="259" t="s">
        <v>109</v>
      </c>
      <c r="D250" s="256" t="s">
        <v>331</v>
      </c>
      <c r="E250" s="257" t="str">
        <f t="shared" si="22"/>
        <v>Bois déchet/Cas 3/Digestat ouvert</v>
      </c>
      <c r="F250" s="258">
        <v>0</v>
      </c>
      <c r="G250" s="261">
        <v>0.86</v>
      </c>
      <c r="H250" s="165"/>
      <c r="I250" s="165"/>
      <c r="J250" s="165"/>
      <c r="K250" s="166"/>
      <c r="L250" s="252"/>
      <c r="M250" s="168">
        <v>0</v>
      </c>
      <c r="N250" s="168">
        <v>116.4</v>
      </c>
      <c r="O250" s="168">
        <v>0.8</v>
      </c>
      <c r="P250" s="168">
        <v>12.5</v>
      </c>
      <c r="Q250" s="168">
        <v>-120.7</v>
      </c>
    </row>
    <row r="251" spans="1:17" ht="15" customHeight="1" thickBot="1">
      <c r="A251" s="454"/>
      <c r="B251" s="457"/>
      <c r="C251" s="259" t="s">
        <v>109</v>
      </c>
      <c r="D251" s="260" t="s">
        <v>332</v>
      </c>
      <c r="E251" s="257" t="str">
        <f t="shared" si="22"/>
        <v>Bois déchet/Cas 3/Digestat fermé</v>
      </c>
      <c r="F251" s="258">
        <v>0</v>
      </c>
      <c r="G251" s="173">
        <v>2.35</v>
      </c>
      <c r="H251" s="174"/>
      <c r="I251" s="174"/>
      <c r="J251" s="174"/>
      <c r="K251" s="175"/>
      <c r="L251" s="253"/>
      <c r="M251" s="177">
        <v>0</v>
      </c>
      <c r="N251" s="177">
        <v>6.4</v>
      </c>
      <c r="O251" s="177">
        <v>0.8</v>
      </c>
      <c r="P251" s="177">
        <v>12.5</v>
      </c>
      <c r="Q251" s="168">
        <v>-108.5</v>
      </c>
    </row>
    <row r="252" spans="1:17" ht="15" customHeight="1" thickTop="1">
      <c r="A252" s="498" t="s">
        <v>157</v>
      </c>
      <c r="B252" s="499" t="s">
        <v>333</v>
      </c>
      <c r="C252" s="255" t="s">
        <v>104</v>
      </c>
      <c r="D252" s="262" t="s">
        <v>331</v>
      </c>
      <c r="E252" s="257" t="str">
        <f t="shared" ref="E252:E257" si="23">A$149&amp;"/"&amp;C252&amp;"/"&amp;D252</f>
        <v>/Cas 1/Digestat ouvert</v>
      </c>
      <c r="F252" s="258">
        <v>0</v>
      </c>
      <c r="G252" s="164">
        <v>0.21</v>
      </c>
      <c r="H252" s="165"/>
      <c r="I252" s="165"/>
      <c r="J252" s="165"/>
      <c r="K252" s="166"/>
      <c r="L252" s="252"/>
      <c r="M252" s="168">
        <v>15.6</v>
      </c>
      <c r="N252" s="168">
        <v>18.899999999999999</v>
      </c>
      <c r="O252" s="168">
        <v>0</v>
      </c>
      <c r="P252" s="168">
        <v>12.5</v>
      </c>
      <c r="Q252" s="263"/>
    </row>
    <row r="253" spans="1:17" ht="15" customHeight="1">
      <c r="A253" s="453"/>
      <c r="B253" s="456"/>
      <c r="C253" s="259" t="s">
        <v>104</v>
      </c>
      <c r="D253" s="260" t="s">
        <v>332</v>
      </c>
      <c r="E253" s="257" t="str">
        <f t="shared" si="23"/>
        <v>/Cas 1/Digestat fermé</v>
      </c>
      <c r="F253" s="258">
        <v>0</v>
      </c>
      <c r="G253" s="164">
        <v>0.53</v>
      </c>
      <c r="H253" s="165"/>
      <c r="I253" s="165"/>
      <c r="J253" s="165"/>
      <c r="K253" s="166"/>
      <c r="L253" s="252"/>
      <c r="M253" s="168">
        <v>15.2</v>
      </c>
      <c r="N253" s="168">
        <v>0</v>
      </c>
      <c r="O253" s="168">
        <v>0</v>
      </c>
      <c r="P253" s="168">
        <v>12.5</v>
      </c>
    </row>
    <row r="254" spans="1:17" ht="15" customHeight="1">
      <c r="A254" s="453"/>
      <c r="B254" s="456"/>
      <c r="C254" s="259" t="s">
        <v>107</v>
      </c>
      <c r="D254" s="256" t="s">
        <v>331</v>
      </c>
      <c r="E254" s="257" t="str">
        <f t="shared" si="23"/>
        <v>/Cas 2/Digestat ouvert</v>
      </c>
      <c r="F254" s="258">
        <v>0</v>
      </c>
      <c r="G254" s="164">
        <v>0.18</v>
      </c>
      <c r="H254" s="165"/>
      <c r="I254" s="165"/>
      <c r="J254" s="165"/>
      <c r="K254" s="166"/>
      <c r="L254" s="252"/>
      <c r="M254" s="168">
        <v>15.6</v>
      </c>
      <c r="N254" s="168">
        <v>26.3</v>
      </c>
      <c r="O254" s="168">
        <v>0</v>
      </c>
      <c r="P254" s="168">
        <v>12.5</v>
      </c>
    </row>
    <row r="255" spans="1:17" ht="15" customHeight="1">
      <c r="A255" s="453"/>
      <c r="B255" s="456"/>
      <c r="C255" s="259" t="s">
        <v>107</v>
      </c>
      <c r="D255" s="260" t="s">
        <v>332</v>
      </c>
      <c r="E255" s="257" t="str">
        <f t="shared" si="23"/>
        <v>/Cas 2/Digestat fermé</v>
      </c>
      <c r="F255" s="258">
        <v>0</v>
      </c>
      <c r="G255" s="164">
        <v>0.47</v>
      </c>
      <c r="H255" s="165"/>
      <c r="I255" s="165"/>
      <c r="J255" s="165"/>
      <c r="K255" s="166"/>
      <c r="L255" s="252"/>
      <c r="M255" s="168">
        <v>15.2</v>
      </c>
      <c r="N255" s="168">
        <v>7.2</v>
      </c>
      <c r="O255" s="168">
        <v>0</v>
      </c>
      <c r="P255" s="168">
        <v>12.5</v>
      </c>
    </row>
    <row r="256" spans="1:17" ht="15" customHeight="1">
      <c r="A256" s="453"/>
      <c r="B256" s="456"/>
      <c r="C256" s="259" t="s">
        <v>109</v>
      </c>
      <c r="D256" s="256" t="s">
        <v>331</v>
      </c>
      <c r="E256" s="257" t="str">
        <f t="shared" si="23"/>
        <v>/Cas 3/Digestat ouvert</v>
      </c>
      <c r="F256" s="258">
        <v>0</v>
      </c>
      <c r="G256" s="164">
        <v>0.1</v>
      </c>
      <c r="H256" s="165"/>
      <c r="I256" s="165"/>
      <c r="J256" s="165"/>
      <c r="K256" s="166"/>
      <c r="L256" s="252"/>
      <c r="M256" s="168">
        <v>17.5</v>
      </c>
      <c r="N256" s="168">
        <v>29.3</v>
      </c>
      <c r="O256" s="168">
        <v>0</v>
      </c>
      <c r="P256" s="168">
        <v>12.5</v>
      </c>
    </row>
    <row r="257" spans="1:17" ht="15" customHeight="1" thickBot="1">
      <c r="A257" s="454"/>
      <c r="B257" s="457"/>
      <c r="C257" s="259" t="s">
        <v>109</v>
      </c>
      <c r="D257" s="260" t="s">
        <v>332</v>
      </c>
      <c r="E257" s="257" t="str">
        <f t="shared" si="23"/>
        <v>/Cas 3/Digestat fermé</v>
      </c>
      <c r="F257" s="258">
        <v>0</v>
      </c>
      <c r="G257" s="173">
        <v>0.43</v>
      </c>
      <c r="H257" s="174"/>
      <c r="I257" s="174"/>
      <c r="J257" s="174"/>
      <c r="K257" s="175"/>
      <c r="L257" s="253"/>
      <c r="M257" s="177">
        <v>17.100000000000001</v>
      </c>
      <c r="N257" s="177">
        <v>7.9</v>
      </c>
      <c r="O257" s="177">
        <v>0</v>
      </c>
      <c r="P257" s="177">
        <v>12.5</v>
      </c>
      <c r="Q257" s="178"/>
    </row>
    <row r="258" spans="1:17" ht="15" customHeight="1" thickTop="1">
      <c r="A258" s="498" t="s">
        <v>158</v>
      </c>
      <c r="B258" s="499" t="s">
        <v>334</v>
      </c>
      <c r="C258" s="255" t="s">
        <v>104</v>
      </c>
      <c r="D258" s="262" t="s">
        <v>331</v>
      </c>
      <c r="E258" s="257" t="str">
        <f t="shared" ref="E258:E263" si="24">A$155&amp;"/"&amp;C258&amp;"/"&amp;D258</f>
        <v>Granulés/Cas 1/Digestat ouvert</v>
      </c>
      <c r="F258" s="258">
        <v>0</v>
      </c>
      <c r="G258" s="164">
        <v>0.26</v>
      </c>
      <c r="H258" s="165"/>
      <c r="I258" s="165"/>
      <c r="J258" s="165"/>
      <c r="K258" s="166"/>
      <c r="L258" s="252"/>
      <c r="M258" s="168">
        <v>0</v>
      </c>
      <c r="N258" s="168">
        <v>30.6</v>
      </c>
      <c r="O258" s="168">
        <v>0.5</v>
      </c>
      <c r="P258" s="168">
        <v>12.5</v>
      </c>
    </row>
    <row r="259" spans="1:17" ht="15" customHeight="1">
      <c r="A259" s="453"/>
      <c r="B259" s="456"/>
      <c r="C259" s="259" t="s">
        <v>104</v>
      </c>
      <c r="D259" s="260" t="s">
        <v>332</v>
      </c>
      <c r="E259" s="257" t="str">
        <f t="shared" si="24"/>
        <v>Granulés/Cas 1/Digestat fermé</v>
      </c>
      <c r="F259" s="258">
        <v>0</v>
      </c>
      <c r="G259" s="164">
        <v>0.78</v>
      </c>
      <c r="H259" s="165"/>
      <c r="I259" s="165"/>
      <c r="J259" s="165"/>
      <c r="K259" s="166"/>
      <c r="L259" s="252"/>
      <c r="M259" s="168">
        <v>0</v>
      </c>
      <c r="N259" s="168">
        <v>0</v>
      </c>
      <c r="O259" s="168">
        <v>0.5</v>
      </c>
      <c r="P259" s="168">
        <v>12.5</v>
      </c>
    </row>
    <row r="260" spans="1:17" ht="15" customHeight="1">
      <c r="A260" s="453"/>
      <c r="B260" s="456"/>
      <c r="C260" s="259" t="s">
        <v>107</v>
      </c>
      <c r="D260" s="256" t="s">
        <v>331</v>
      </c>
      <c r="E260" s="257" t="str">
        <f t="shared" si="24"/>
        <v>Granulés/Cas 2/Digestat ouvert</v>
      </c>
      <c r="F260" s="258">
        <v>0</v>
      </c>
      <c r="G260" s="164">
        <v>0.21</v>
      </c>
      <c r="H260" s="165"/>
      <c r="I260" s="165"/>
      <c r="J260" s="165"/>
      <c r="K260" s="166"/>
      <c r="L260" s="252"/>
      <c r="M260" s="168">
        <v>0</v>
      </c>
      <c r="N260" s="168">
        <v>39</v>
      </c>
      <c r="O260" s="168">
        <v>0.5</v>
      </c>
      <c r="P260" s="168">
        <v>12.5</v>
      </c>
    </row>
    <row r="261" spans="1:17" ht="15" customHeight="1">
      <c r="A261" s="453"/>
      <c r="B261" s="456"/>
      <c r="C261" s="259" t="s">
        <v>107</v>
      </c>
      <c r="D261" s="260" t="s">
        <v>332</v>
      </c>
      <c r="E261" s="257" t="str">
        <f t="shared" si="24"/>
        <v>Granulés/Cas 2/Digestat fermé</v>
      </c>
      <c r="F261" s="258">
        <v>0</v>
      </c>
      <c r="G261" s="164">
        <v>0.68</v>
      </c>
      <c r="H261" s="165"/>
      <c r="I261" s="165"/>
      <c r="J261" s="165"/>
      <c r="K261" s="166"/>
      <c r="L261" s="252"/>
      <c r="M261" s="168">
        <v>0</v>
      </c>
      <c r="N261" s="168">
        <v>8.3000000000000007</v>
      </c>
      <c r="O261" s="168">
        <v>0.5</v>
      </c>
      <c r="P261" s="168">
        <v>12.5</v>
      </c>
    </row>
    <row r="262" spans="1:17" ht="15" customHeight="1">
      <c r="A262" s="453"/>
      <c r="B262" s="456"/>
      <c r="C262" s="259" t="s">
        <v>109</v>
      </c>
      <c r="D262" s="256" t="s">
        <v>331</v>
      </c>
      <c r="E262" s="257" t="str">
        <f t="shared" si="24"/>
        <v>Granulés/Cas 3/Digestat ouvert</v>
      </c>
      <c r="F262" s="258">
        <v>0</v>
      </c>
      <c r="G262" s="164">
        <v>0.14000000000000001</v>
      </c>
      <c r="H262" s="165"/>
      <c r="I262" s="165"/>
      <c r="J262" s="165"/>
      <c r="K262" s="166"/>
      <c r="L262" s="252"/>
      <c r="M262" s="168">
        <v>0</v>
      </c>
      <c r="N262" s="168">
        <v>43.7</v>
      </c>
      <c r="O262" s="168">
        <v>0.5</v>
      </c>
      <c r="P262" s="168">
        <v>12.5</v>
      </c>
    </row>
    <row r="263" spans="1:17" ht="15" customHeight="1" thickBot="1">
      <c r="A263" s="454"/>
      <c r="B263" s="457"/>
      <c r="C263" s="259" t="s">
        <v>109</v>
      </c>
      <c r="D263" s="264" t="s">
        <v>332</v>
      </c>
      <c r="E263" s="257" t="str">
        <f t="shared" si="24"/>
        <v>Granulés/Cas 3/Digestat fermé</v>
      </c>
      <c r="F263" s="258">
        <v>0</v>
      </c>
      <c r="G263" s="173">
        <v>0.66</v>
      </c>
      <c r="H263" s="174"/>
      <c r="I263" s="174"/>
      <c r="J263" s="174"/>
      <c r="K263" s="175"/>
      <c r="L263" s="253"/>
      <c r="M263" s="177">
        <v>0</v>
      </c>
      <c r="N263" s="168">
        <v>9.1</v>
      </c>
      <c r="O263" s="168">
        <v>0.5</v>
      </c>
      <c r="P263" s="168">
        <v>12.5</v>
      </c>
      <c r="Q263" s="178"/>
    </row>
    <row r="264" spans="1:17" ht="15" customHeight="1" thickTop="1">
      <c r="A264" s="498" t="s">
        <v>160</v>
      </c>
      <c r="B264" s="499"/>
      <c r="C264" s="255" t="s">
        <v>104</v>
      </c>
      <c r="D264" s="251" t="s">
        <v>331</v>
      </c>
      <c r="E264" s="235" t="str">
        <f t="shared" ref="E264:E269" si="25">A$161&amp;"/"&amp;C264&amp;"/"&amp;D264</f>
        <v>/Cas 1/Digestat ouvert</v>
      </c>
      <c r="F264" s="258">
        <v>0</v>
      </c>
      <c r="G264" s="164">
        <v>0.45</v>
      </c>
      <c r="H264" s="165"/>
      <c r="I264" s="165"/>
      <c r="J264" s="165"/>
      <c r="K264" s="166"/>
      <c r="L264" s="252"/>
      <c r="M264" s="265"/>
      <c r="N264" s="265"/>
      <c r="O264" s="265"/>
      <c r="P264" s="265"/>
    </row>
    <row r="265" spans="1:17" ht="15" customHeight="1">
      <c r="A265" s="453"/>
      <c r="B265" s="456"/>
      <c r="C265" s="259" t="s">
        <v>104</v>
      </c>
      <c r="D265" s="163" t="s">
        <v>332</v>
      </c>
      <c r="E265" s="235" t="str">
        <f t="shared" si="25"/>
        <v>/Cas 1/Digestat fermé</v>
      </c>
      <c r="F265" s="258">
        <v>0</v>
      </c>
      <c r="G265" s="261">
        <v>1.1399999999999999</v>
      </c>
      <c r="H265" s="165"/>
      <c r="I265" s="165"/>
      <c r="J265" s="165"/>
      <c r="K265" s="166"/>
      <c r="L265" s="252"/>
      <c r="M265" s="265"/>
      <c r="N265" s="265"/>
      <c r="O265" s="265"/>
      <c r="P265" s="265"/>
    </row>
    <row r="266" spans="1:17" ht="15" customHeight="1">
      <c r="A266" s="453"/>
      <c r="B266" s="456"/>
      <c r="C266" s="259" t="s">
        <v>107</v>
      </c>
      <c r="D266" s="251" t="s">
        <v>331</v>
      </c>
      <c r="E266" s="235" t="str">
        <f t="shared" si="25"/>
        <v>/Cas 2/Digestat ouvert</v>
      </c>
      <c r="F266" s="258">
        <v>0</v>
      </c>
      <c r="G266" s="261">
        <v>0.4</v>
      </c>
      <c r="H266" s="165"/>
      <c r="I266" s="165"/>
      <c r="J266" s="165"/>
      <c r="K266" s="166"/>
      <c r="L266" s="252"/>
      <c r="M266" s="265"/>
      <c r="N266" s="265"/>
      <c r="O266" s="265"/>
      <c r="P266" s="265"/>
    </row>
    <row r="267" spans="1:17" ht="15" customHeight="1">
      <c r="A267" s="453"/>
      <c r="B267" s="456"/>
      <c r="C267" s="259" t="s">
        <v>107</v>
      </c>
      <c r="D267" s="163" t="s">
        <v>332</v>
      </c>
      <c r="E267" s="235" t="str">
        <f t="shared" si="25"/>
        <v>/Cas 2/Digestat fermé</v>
      </c>
      <c r="F267" s="258">
        <v>0</v>
      </c>
      <c r="G267" s="261">
        <v>1.03</v>
      </c>
      <c r="H267" s="165"/>
      <c r="I267" s="165"/>
      <c r="J267" s="165"/>
      <c r="K267" s="166"/>
      <c r="L267" s="252"/>
      <c r="M267" s="265"/>
      <c r="N267" s="265"/>
      <c r="O267" s="265"/>
      <c r="P267" s="265"/>
    </row>
    <row r="268" spans="1:17" ht="15" customHeight="1">
      <c r="A268" s="453"/>
      <c r="B268" s="456"/>
      <c r="C268" s="259" t="s">
        <v>109</v>
      </c>
      <c r="D268" s="251" t="s">
        <v>331</v>
      </c>
      <c r="E268" s="235" t="str">
        <f t="shared" si="25"/>
        <v>/Cas 3/Digestat ouvert</v>
      </c>
      <c r="F268" s="258">
        <v>0</v>
      </c>
      <c r="G268" s="261">
        <v>0.35</v>
      </c>
      <c r="H268" s="165"/>
      <c r="I268" s="165"/>
      <c r="J268" s="165"/>
      <c r="K268" s="166"/>
      <c r="L268" s="252"/>
      <c r="M268" s="265"/>
      <c r="N268" s="265"/>
      <c r="O268" s="265"/>
      <c r="P268" s="265"/>
    </row>
    <row r="269" spans="1:17" ht="15" customHeight="1" thickBot="1">
      <c r="A269" s="454"/>
      <c r="B269" s="457"/>
      <c r="C269" s="259" t="s">
        <v>109</v>
      </c>
      <c r="D269" s="163" t="s">
        <v>332</v>
      </c>
      <c r="E269" s="235" t="str">
        <f t="shared" si="25"/>
        <v>/Cas 3/Digestat fermé</v>
      </c>
      <c r="F269" s="258">
        <v>0</v>
      </c>
      <c r="G269" s="173">
        <v>1.06</v>
      </c>
      <c r="H269" s="174"/>
      <c r="I269" s="174"/>
      <c r="J269" s="174"/>
      <c r="K269" s="175"/>
      <c r="L269" s="253"/>
      <c r="M269" s="265"/>
      <c r="N269" s="265"/>
      <c r="O269" s="265"/>
      <c r="P269" s="265"/>
      <c r="Q269" s="178"/>
    </row>
    <row r="270" spans="1:17" ht="15" customHeight="1" thickTop="1">
      <c r="A270" s="498" t="s">
        <v>162</v>
      </c>
      <c r="B270" s="499"/>
      <c r="C270" s="255" t="s">
        <v>104</v>
      </c>
      <c r="D270" s="251" t="s">
        <v>331</v>
      </c>
      <c r="E270" s="235" t="str">
        <f t="shared" ref="E270:E275" si="26">A$167&amp;"/"&amp;C270&amp;"/"&amp;D270</f>
        <v>/Cas 1/Digestat ouvert</v>
      </c>
      <c r="F270" s="258">
        <v>0</v>
      </c>
      <c r="G270" s="164">
        <v>0.37</v>
      </c>
      <c r="H270" s="165"/>
      <c r="I270" s="165"/>
      <c r="J270" s="165"/>
      <c r="K270" s="166"/>
      <c r="L270" s="252"/>
      <c r="M270" s="265"/>
      <c r="N270" s="265"/>
      <c r="O270" s="265"/>
      <c r="P270" s="265"/>
    </row>
    <row r="271" spans="1:17" ht="15" customHeight="1">
      <c r="A271" s="453"/>
      <c r="B271" s="456"/>
      <c r="C271" s="259" t="s">
        <v>104</v>
      </c>
      <c r="D271" s="163" t="s">
        <v>332</v>
      </c>
      <c r="E271" s="235" t="str">
        <f t="shared" si="26"/>
        <v>/Cas 1/Digestat fermé</v>
      </c>
      <c r="F271" s="258">
        <v>0</v>
      </c>
      <c r="G271" s="261">
        <v>0.94</v>
      </c>
      <c r="H271" s="165"/>
      <c r="I271" s="165"/>
      <c r="J271" s="165"/>
      <c r="K271" s="166"/>
      <c r="L271" s="252"/>
      <c r="M271" s="265"/>
      <c r="N271" s="265"/>
      <c r="O271" s="265"/>
      <c r="P271" s="265"/>
    </row>
    <row r="272" spans="1:17" ht="15" customHeight="1">
      <c r="A272" s="453"/>
      <c r="B272" s="456"/>
      <c r="C272" s="259" t="s">
        <v>107</v>
      </c>
      <c r="D272" s="251" t="s">
        <v>331</v>
      </c>
      <c r="E272" s="235" t="str">
        <f t="shared" si="26"/>
        <v>/Cas 2/Digestat ouvert</v>
      </c>
      <c r="F272" s="258">
        <v>0</v>
      </c>
      <c r="G272" s="261">
        <v>0.32</v>
      </c>
      <c r="H272" s="165"/>
      <c r="I272" s="165"/>
      <c r="J272" s="165"/>
      <c r="K272" s="166"/>
      <c r="L272" s="252"/>
      <c r="M272" s="265"/>
      <c r="N272" s="265"/>
      <c r="O272" s="265"/>
      <c r="P272" s="265"/>
    </row>
    <row r="273" spans="1:17" ht="15" customHeight="1">
      <c r="A273" s="453"/>
      <c r="B273" s="456"/>
      <c r="C273" s="259" t="s">
        <v>107</v>
      </c>
      <c r="D273" s="163" t="s">
        <v>332</v>
      </c>
      <c r="E273" s="235" t="str">
        <f t="shared" si="26"/>
        <v>/Cas 2/Digestat fermé</v>
      </c>
      <c r="F273" s="258">
        <v>0</v>
      </c>
      <c r="G273" s="261">
        <v>0.85</v>
      </c>
      <c r="H273" s="165"/>
      <c r="I273" s="165"/>
      <c r="J273" s="165"/>
      <c r="K273" s="166"/>
      <c r="L273" s="252"/>
      <c r="M273" s="265"/>
      <c r="N273" s="265"/>
      <c r="O273" s="265"/>
      <c r="P273" s="265"/>
    </row>
    <row r="274" spans="1:17" ht="15" customHeight="1">
      <c r="A274" s="453"/>
      <c r="B274" s="456"/>
      <c r="C274" s="259" t="s">
        <v>109</v>
      </c>
      <c r="D274" s="251" t="s">
        <v>331</v>
      </c>
      <c r="E274" s="235" t="str">
        <f t="shared" si="26"/>
        <v>/Cas 3/Digestat ouvert</v>
      </c>
      <c r="F274" s="258">
        <v>0</v>
      </c>
      <c r="G274" s="261">
        <v>0.27</v>
      </c>
      <c r="H274" s="165"/>
      <c r="I274" s="165"/>
      <c r="J274" s="165"/>
      <c r="K274" s="166"/>
      <c r="L274" s="252"/>
      <c r="M274" s="265"/>
      <c r="N274" s="265"/>
      <c r="O274" s="265"/>
      <c r="P274" s="265"/>
    </row>
    <row r="275" spans="1:17" ht="15" customHeight="1" thickBot="1">
      <c r="A275" s="454"/>
      <c r="B275" s="457"/>
      <c r="C275" s="259" t="s">
        <v>109</v>
      </c>
      <c r="D275" s="163" t="s">
        <v>332</v>
      </c>
      <c r="E275" s="235" t="str">
        <f t="shared" si="26"/>
        <v>/Cas 3/Digestat fermé</v>
      </c>
      <c r="F275" s="258">
        <v>0</v>
      </c>
      <c r="G275" s="173">
        <v>0.85</v>
      </c>
      <c r="H275" s="174"/>
      <c r="I275" s="174"/>
      <c r="J275" s="174"/>
      <c r="K275" s="175"/>
      <c r="L275" s="253"/>
      <c r="M275" s="265"/>
      <c r="N275" s="265"/>
      <c r="O275" s="265"/>
      <c r="P275" s="265"/>
      <c r="Q275" s="178"/>
    </row>
    <row r="276" spans="1:17" ht="15" customHeight="1" thickTop="1">
      <c r="A276" s="498" t="s">
        <v>164</v>
      </c>
      <c r="B276" s="499"/>
      <c r="C276" s="255" t="s">
        <v>104</v>
      </c>
      <c r="D276" s="251" t="s">
        <v>331</v>
      </c>
      <c r="E276" s="235" t="str">
        <f t="shared" ref="E276:E281" si="27">A$173&amp;"/"&amp;C276&amp;"/"&amp;D276</f>
        <v>/Cas 1/Digestat ouvert</v>
      </c>
      <c r="F276" s="258">
        <v>0</v>
      </c>
      <c r="G276" s="164">
        <v>0.32</v>
      </c>
      <c r="H276" s="165"/>
      <c r="I276" s="165"/>
      <c r="J276" s="165"/>
      <c r="K276" s="166"/>
      <c r="L276" s="252"/>
      <c r="M276" s="265"/>
      <c r="N276" s="265"/>
      <c r="O276" s="265"/>
      <c r="P276" s="265"/>
    </row>
    <row r="277" spans="1:17" ht="15" customHeight="1">
      <c r="A277" s="453"/>
      <c r="B277" s="456"/>
      <c r="C277" s="259" t="s">
        <v>104</v>
      </c>
      <c r="D277" s="163" t="s">
        <v>332</v>
      </c>
      <c r="E277" s="235" t="str">
        <f t="shared" si="27"/>
        <v>/Cas 1/Digestat fermé</v>
      </c>
      <c r="F277" s="258">
        <v>0</v>
      </c>
      <c r="G277" s="261">
        <v>0.82</v>
      </c>
      <c r="H277" s="165"/>
      <c r="I277" s="165"/>
      <c r="J277" s="165"/>
      <c r="K277" s="166"/>
      <c r="L277" s="252"/>
      <c r="M277" s="265"/>
      <c r="N277" s="265"/>
      <c r="O277" s="265"/>
      <c r="P277" s="265"/>
    </row>
    <row r="278" spans="1:17" ht="15" customHeight="1">
      <c r="A278" s="453"/>
      <c r="B278" s="456"/>
      <c r="C278" s="259" t="s">
        <v>107</v>
      </c>
      <c r="D278" s="251" t="s">
        <v>331</v>
      </c>
      <c r="E278" s="235" t="str">
        <f t="shared" si="27"/>
        <v>/Cas 2/Digestat ouvert</v>
      </c>
      <c r="F278" s="258">
        <v>0</v>
      </c>
      <c r="G278" s="261">
        <v>0.28000000000000003</v>
      </c>
      <c r="H278" s="165"/>
      <c r="I278" s="165"/>
      <c r="J278" s="165"/>
      <c r="K278" s="166"/>
      <c r="L278" s="252"/>
      <c r="M278" s="265"/>
      <c r="N278" s="265"/>
      <c r="O278" s="265"/>
      <c r="P278" s="265"/>
    </row>
    <row r="279" spans="1:17" ht="15" customHeight="1">
      <c r="A279" s="453"/>
      <c r="B279" s="456"/>
      <c r="C279" s="259" t="s">
        <v>107</v>
      </c>
      <c r="D279" s="163" t="s">
        <v>332</v>
      </c>
      <c r="E279" s="235" t="str">
        <f t="shared" si="27"/>
        <v>/Cas 2/Digestat fermé</v>
      </c>
      <c r="F279" s="258">
        <v>0</v>
      </c>
      <c r="G279" s="261">
        <v>0.73</v>
      </c>
      <c r="H279" s="165"/>
      <c r="I279" s="165"/>
      <c r="J279" s="165"/>
      <c r="K279" s="166"/>
      <c r="L279" s="252"/>
      <c r="M279" s="265"/>
      <c r="N279" s="265"/>
      <c r="O279" s="265"/>
      <c r="P279" s="265"/>
    </row>
    <row r="280" spans="1:17" ht="15" customHeight="1">
      <c r="A280" s="453"/>
      <c r="B280" s="456"/>
      <c r="C280" s="259" t="s">
        <v>109</v>
      </c>
      <c r="D280" s="251" t="s">
        <v>331</v>
      </c>
      <c r="E280" s="235" t="str">
        <f t="shared" si="27"/>
        <v>/Cas 3/Digestat ouvert</v>
      </c>
      <c r="F280" s="258">
        <v>0</v>
      </c>
      <c r="G280" s="261">
        <v>0.22</v>
      </c>
      <c r="H280" s="165"/>
      <c r="I280" s="165"/>
      <c r="J280" s="165"/>
      <c r="K280" s="166"/>
      <c r="L280" s="252"/>
      <c r="M280" s="265"/>
      <c r="N280" s="265"/>
      <c r="O280" s="265"/>
      <c r="P280" s="265"/>
    </row>
    <row r="281" spans="1:17" ht="15" customHeight="1" thickBot="1">
      <c r="A281" s="454"/>
      <c r="B281" s="457"/>
      <c r="C281" s="259" t="s">
        <v>109</v>
      </c>
      <c r="D281" s="163" t="s">
        <v>332</v>
      </c>
      <c r="E281" s="235" t="str">
        <f t="shared" si="27"/>
        <v>/Cas 3/Digestat fermé</v>
      </c>
      <c r="F281" s="258">
        <v>0</v>
      </c>
      <c r="G281" s="173">
        <v>0.72</v>
      </c>
      <c r="H281" s="174"/>
      <c r="I281" s="174"/>
      <c r="J281" s="174"/>
      <c r="K281" s="175"/>
      <c r="L281" s="253"/>
      <c r="M281" s="265"/>
      <c r="N281" s="265"/>
      <c r="O281" s="265"/>
      <c r="P281" s="265"/>
      <c r="Q281" s="178"/>
    </row>
    <row r="282" spans="1:17" ht="15" thickTop="1"/>
  </sheetData>
  <mergeCells count="63">
    <mergeCell ref="A264:A269"/>
    <mergeCell ref="B264:B269"/>
    <mergeCell ref="A270:A275"/>
    <mergeCell ref="B270:B275"/>
    <mergeCell ref="A276:A281"/>
    <mergeCell ref="B276:B281"/>
    <mergeCell ref="A246:A251"/>
    <mergeCell ref="B246:B251"/>
    <mergeCell ref="A252:A257"/>
    <mergeCell ref="B252:B257"/>
    <mergeCell ref="A258:A263"/>
    <mergeCell ref="B258:B263"/>
    <mergeCell ref="A235:A238"/>
    <mergeCell ref="B235:B238"/>
    <mergeCell ref="A239:A241"/>
    <mergeCell ref="B239:B241"/>
    <mergeCell ref="A242:A243"/>
    <mergeCell ref="B242:B243"/>
    <mergeCell ref="A219:A230"/>
    <mergeCell ref="B219:B222"/>
    <mergeCell ref="B223:B226"/>
    <mergeCell ref="B227:B230"/>
    <mergeCell ref="A231:A234"/>
    <mergeCell ref="B231:B234"/>
    <mergeCell ref="M183:Q183"/>
    <mergeCell ref="A210:A218"/>
    <mergeCell ref="B210:B212"/>
    <mergeCell ref="B213:B215"/>
    <mergeCell ref="B216:B218"/>
    <mergeCell ref="A186:A189"/>
    <mergeCell ref="B187:B189"/>
    <mergeCell ref="A190:A193"/>
    <mergeCell ref="B191:B193"/>
    <mergeCell ref="A194:A197"/>
    <mergeCell ref="B195:B197"/>
    <mergeCell ref="A198:A200"/>
    <mergeCell ref="A201:A209"/>
    <mergeCell ref="B201:B203"/>
    <mergeCell ref="B204:B206"/>
    <mergeCell ref="B207:B209"/>
    <mergeCell ref="A184:B184"/>
    <mergeCell ref="H184:L184"/>
    <mergeCell ref="A123:A134"/>
    <mergeCell ref="A135:A142"/>
    <mergeCell ref="A143:A154"/>
    <mergeCell ref="A155:A178"/>
    <mergeCell ref="B156:B158"/>
    <mergeCell ref="B160:B162"/>
    <mergeCell ref="B164:B166"/>
    <mergeCell ref="B168:B170"/>
    <mergeCell ref="B172:B174"/>
    <mergeCell ref="B176:B178"/>
    <mergeCell ref="A179:A180"/>
    <mergeCell ref="A182:Q182"/>
    <mergeCell ref="F183:G183"/>
    <mergeCell ref="H183:L183"/>
    <mergeCell ref="A119:A122"/>
    <mergeCell ref="B119:B122"/>
    <mergeCell ref="A116:Q116"/>
    <mergeCell ref="F117:G117"/>
    <mergeCell ref="H117:L117"/>
    <mergeCell ref="M117:Q117"/>
    <mergeCell ref="A118:B118"/>
  </mergeCells>
  <conditionalFormatting sqref="F185:G281">
    <cfRule type="cellIs" dxfId="0" priority="1" operator="lessThan">
      <formula>0.7</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theme="3" tint="-0.249977111117893"/>
  </sheetPr>
  <dimension ref="A1:E28"/>
  <sheetViews>
    <sheetView tabSelected="1" workbookViewId="0">
      <selection activeCell="B24" sqref="B24"/>
    </sheetView>
  </sheetViews>
  <sheetFormatPr baseColWidth="10" defaultRowHeight="14.5"/>
  <cols>
    <col min="1" max="1" width="34.54296875" customWidth="1"/>
    <col min="2" max="2" width="32.81640625" customWidth="1"/>
    <col min="3" max="3" width="14" customWidth="1"/>
    <col min="4" max="4" width="17.7265625" customWidth="1"/>
  </cols>
  <sheetData>
    <row r="1" spans="1:5" ht="27" customHeight="1" thickBot="1">
      <c r="A1" s="29" t="s">
        <v>3</v>
      </c>
      <c r="B1" s="30" t="s">
        <v>67</v>
      </c>
      <c r="C1" s="36" t="s">
        <v>431</v>
      </c>
      <c r="E1" s="1"/>
    </row>
    <row r="2" spans="1:5" ht="19.899999999999999" customHeight="1">
      <c r="A2" s="334" t="s">
        <v>426</v>
      </c>
      <c r="B2" s="22">
        <v>0.28000000000000003</v>
      </c>
    </row>
    <row r="3" spans="1:5" ht="19.899999999999999" customHeight="1">
      <c r="A3" s="335" t="s">
        <v>427</v>
      </c>
      <c r="B3" s="23">
        <v>0.41</v>
      </c>
    </row>
    <row r="4" spans="1:5" ht="19.899999999999999" customHeight="1">
      <c r="A4" s="335" t="s">
        <v>428</v>
      </c>
      <c r="B4" s="23">
        <v>0.19</v>
      </c>
    </row>
    <row r="5" spans="1:5" ht="19.899999999999999" customHeight="1">
      <c r="A5" s="335" t="s">
        <v>377</v>
      </c>
      <c r="B5" s="23">
        <v>0.37</v>
      </c>
    </row>
    <row r="6" spans="1:5" ht="19.899999999999999" customHeight="1">
      <c r="A6" s="337" t="s">
        <v>4</v>
      </c>
      <c r="B6" s="23">
        <v>0.13</v>
      </c>
    </row>
    <row r="7" spans="1:5" ht="19.899999999999999" customHeight="1">
      <c r="A7" s="338" t="s">
        <v>378</v>
      </c>
      <c r="B7" s="23">
        <v>0.56999999999999995</v>
      </c>
      <c r="C7" s="24"/>
      <c r="D7" s="24"/>
    </row>
    <row r="8" spans="1:5" ht="19.899999999999999" customHeight="1">
      <c r="A8" s="338" t="s">
        <v>379</v>
      </c>
      <c r="B8" s="23">
        <v>0.43</v>
      </c>
      <c r="C8" s="24"/>
      <c r="D8" s="24"/>
    </row>
    <row r="9" spans="1:5" ht="19.899999999999999" customHeight="1">
      <c r="A9" s="337" t="s">
        <v>380</v>
      </c>
      <c r="B9" s="23">
        <v>0.44</v>
      </c>
      <c r="C9" s="24"/>
      <c r="D9" s="24"/>
    </row>
    <row r="10" spans="1:5" ht="19.899999999999999" customHeight="1">
      <c r="A10" s="335" t="s">
        <v>429</v>
      </c>
      <c r="B10" s="23">
        <v>0.43</v>
      </c>
      <c r="C10" s="24"/>
      <c r="D10" s="24"/>
    </row>
    <row r="11" spans="1:5" ht="19.899999999999999" customHeight="1">
      <c r="A11" s="338" t="s">
        <v>381</v>
      </c>
      <c r="B11" s="23">
        <v>0.38</v>
      </c>
      <c r="C11" s="24"/>
      <c r="D11" s="24"/>
    </row>
    <row r="12" spans="1:5" ht="19.899999999999999" customHeight="1">
      <c r="A12" s="335" t="s">
        <v>430</v>
      </c>
      <c r="B12" s="23">
        <v>0.22</v>
      </c>
      <c r="C12" s="24"/>
      <c r="D12" s="24"/>
    </row>
    <row r="13" spans="1:5" ht="19.899999999999999" customHeight="1">
      <c r="A13" s="338" t="s">
        <v>382</v>
      </c>
      <c r="B13" s="23">
        <v>0.34</v>
      </c>
      <c r="C13" s="24"/>
      <c r="D13" s="24"/>
    </row>
    <row r="14" spans="1:5" ht="19.899999999999999" customHeight="1">
      <c r="A14" s="336" t="s">
        <v>50</v>
      </c>
      <c r="B14" s="23">
        <v>0.35</v>
      </c>
      <c r="C14" s="24"/>
      <c r="D14" s="24"/>
    </row>
    <row r="15" spans="1:5" ht="19.899999999999999" customHeight="1">
      <c r="A15" s="339" t="s">
        <v>5</v>
      </c>
      <c r="B15" s="23">
        <v>1</v>
      </c>
      <c r="C15" s="24"/>
      <c r="D15" s="24"/>
    </row>
    <row r="16" spans="1:5" ht="19.899999999999999" customHeight="1" thickBot="1">
      <c r="A16" s="25"/>
      <c r="B16" s="26"/>
      <c r="C16" s="24"/>
      <c r="D16" s="24"/>
    </row>
    <row r="17" spans="1:4">
      <c r="C17" s="10"/>
      <c r="D17" s="10"/>
    </row>
    <row r="18" spans="1:4">
      <c r="A18" s="14"/>
      <c r="D18" s="10"/>
    </row>
    <row r="19" spans="1:4">
      <c r="D19" s="10"/>
    </row>
    <row r="20" spans="1:4">
      <c r="D20" s="10"/>
    </row>
    <row r="21" spans="1:4">
      <c r="A21" s="12"/>
      <c r="B21" s="12"/>
      <c r="C21" s="12"/>
      <c r="D21" s="10"/>
    </row>
    <row r="22" spans="1:4">
      <c r="D22" s="10"/>
    </row>
    <row r="23" spans="1:4">
      <c r="D23" s="10"/>
    </row>
    <row r="24" spans="1:4">
      <c r="D24" s="10"/>
    </row>
    <row r="28" spans="1:4" s="12" customFormat="1">
      <c r="A28"/>
      <c r="B28"/>
      <c r="C28"/>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Plan d'appro</vt:lpstr>
      <vt:lpstr>Fournisseurs</vt:lpstr>
      <vt:lpstr>Résultats-synthèse</vt:lpstr>
      <vt:lpstr>Engagement Fournisseur</vt:lpstr>
      <vt:lpstr>Déclaration REDII</vt:lpstr>
      <vt:lpstr>Graphique</vt:lpstr>
      <vt:lpstr>Nature combustibles</vt:lpstr>
      <vt:lpstr>Données REDII</vt:lpstr>
      <vt:lpstr>Taux certification régional</vt:lpstr>
      <vt:lpstr>Données appro projet</vt:lpstr>
      <vt:lpstr>choix2</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GAUTHIER Alice</dc:creator>
  <cp:lastModifiedBy>HENRY Laurianne</cp:lastModifiedBy>
  <cp:lastPrinted>2014-08-25T13:53:18Z</cp:lastPrinted>
  <dcterms:created xsi:type="dcterms:W3CDTF">2014-02-05T10:03:27Z</dcterms:created>
  <dcterms:modified xsi:type="dcterms:W3CDTF">2025-02-27T10:05:46Z</dcterms:modified>
</cp:coreProperties>
</file>